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ras de Qn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<sst xmlns="http://schemas.openxmlformats.org/spreadsheetml/2006/main" count="41" uniqueCount="41">
  <si>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Pamplona</t>
  </si>
  <si>
    <t>Aoiz</t>
  </si>
  <si>
    <t>Tafalla</t>
  </si>
  <si>
    <t>Tudela</t>
  </si>
  <si>
    <t>Estella</t>
  </si>
  <si>
    <t xml:space="preserve">Autovías </t>
  </si>
  <si>
    <t>Carreteras</t>
  </si>
  <si>
    <t>Irurtzun</t>
  </si>
  <si>
    <t>Mugairi</t>
  </si>
  <si>
    <t>Noviembre</t>
  </si>
  <si>
    <t>Diciembre</t>
  </si>
  <si>
    <t>Enero</t>
  </si>
  <si>
    <t>Febrero</t>
  </si>
  <si>
    <t>Marzo</t>
  </si>
  <si>
    <t>Abril</t>
  </si>
  <si>
    <t>Suma Horas</t>
  </si>
  <si>
    <t>Protocolo Belagua</t>
  </si>
  <si>
    <t>Contratos/ Centros de Conservacion</t>
  </si>
  <si>
    <t>Mes</t>
  </si>
  <si>
    <t>Año</t>
  </si>
  <si>
    <r>
      <t>5</t>
    </r>
    <r>
      <rPr>
        <sz val="10"/>
        <rFont val="Arial"/>
        <family val="2"/>
      </rPr>
      <t xml:space="preserve"> meses</t>
    </r>
  </si>
  <si>
    <t>SUMAS</t>
  </si>
  <si>
    <r>
      <t xml:space="preserve">Importe Ejec. Contr. € </t>
    </r>
    <r>
      <rPr>
        <b/>
        <sz val="8"/>
        <rFont val="Arial"/>
        <family val="2"/>
      </rPr>
      <t>(1)</t>
    </r>
  </si>
  <si>
    <t>motivados por previsión de hielo o nieve en las carreteras de la Red de la Comunidad Foral.</t>
  </si>
  <si>
    <t>TN. Sal Consumida</t>
  </si>
  <si>
    <r>
      <t xml:space="preserve">Cuadro Resumen del </t>
    </r>
    <r>
      <rPr>
        <b/>
        <sz val="12"/>
        <rFont val="Arial"/>
        <family val="2"/>
      </rPr>
      <t>importe y número de horas</t>
    </r>
    <r>
      <rPr>
        <sz val="12"/>
        <rFont val="Arial"/>
        <family val="0"/>
      </rPr>
      <t>, por meses y Centros, en los que han actuado los equipos de Vialidad Invernal</t>
    </r>
  </si>
  <si>
    <r>
      <t xml:space="preserve">Se  indica la </t>
    </r>
    <r>
      <rPr>
        <b/>
        <sz val="12"/>
        <rFont val="Arial"/>
        <family val="2"/>
      </rPr>
      <t>cantidad de sal</t>
    </r>
    <r>
      <rPr>
        <sz val="12"/>
        <rFont val="Arial"/>
        <family val="0"/>
      </rPr>
      <t>, aproximada, consumida en toda la campaña, por Centros.</t>
    </r>
  </si>
  <si>
    <t>AP-15</t>
  </si>
  <si>
    <t>A-12</t>
  </si>
  <si>
    <t>A-21</t>
  </si>
  <si>
    <t>Equipo quitanieves</t>
  </si>
  <si>
    <t>Turbofresas</t>
  </si>
  <si>
    <t>Resto Vehículos</t>
  </si>
  <si>
    <t>Personal Contratas</t>
  </si>
  <si>
    <t>Personal Administración</t>
  </si>
  <si>
    <t>Vehículos Administración</t>
  </si>
  <si>
    <t>Otros Gastos €</t>
  </si>
  <si>
    <t>SUMA IMPORTES</t>
  </si>
  <si>
    <r>
      <t xml:space="preserve">VIALIDAD INVERNAL: Campaña </t>
    </r>
    <r>
      <rPr>
        <b/>
        <sz val="14"/>
        <color indexed="10"/>
        <rFont val="Arial"/>
        <family val="2"/>
      </rPr>
      <t>2014/2015</t>
    </r>
  </si>
  <si>
    <t xml:space="preserve">El consumo de sal en las autovías, tanto la A-1, A-10 y A-15 como las concesionadas A-12 y A-21, en Vialidad Invernal, se abona por el Departamento de Fomento. El importe facturado durante la campaña 2014-2015 asciende a </t>
  </si>
  <si>
    <r>
      <t>(</t>
    </r>
    <r>
      <rPr>
        <sz val="8"/>
        <rFont val="Arial"/>
        <family val="2"/>
      </rPr>
      <t>1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 xml:space="preserve"> 607,061,37 €</t>
    </r>
    <r>
      <rPr>
        <sz val="10"/>
        <rFont val="Arial"/>
        <family val="0"/>
      </rPr>
      <t xml:space="preserve"> corresponden al protocolo de Belagua, en el CC de Aoiz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</si>
</sst>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1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1" fillId="2" borderId="12" xfId="0" applyNumberFormat="1" applyFont="1" applyFill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44" fontId="1" fillId="0" borderId="0" xfId="15" applyFont="1" applyFill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tabSelected="1" workbookViewId="0" topLeftCell="C1">
      <selection activeCell="L28" sqref="L28"/>
    </sheetView>
  </sheetViews>
  <sheetFormatPr defaultColWidth="11.421875" defaultRowHeight="12.75"/>
  <cols>
    <col min="1" max="1" width="2.7109375" style="0" customWidth="1"/>
    <col min="2" max="2" width="13.57421875" style="0" customWidth="1"/>
    <col min="3" max="3" width="10.57421875" style="0" customWidth="1"/>
    <col min="4" max="4" width="12.7109375" style="0" customWidth="1"/>
    <col min="5" max="5" width="13.28125" style="0" bestFit="1" customWidth="1"/>
    <col min="6" max="14" width="12.7109375" style="0" customWidth="1"/>
    <col min="15" max="15" width="13.28125" style="0" bestFit="1" customWidth="1"/>
  </cols>
  <sheetData>
    <row r="2" spans="3:10" ht="18">
      <c r="C2" s="52" t="s">
        <v>38</v>
      </c>
      <c r="D2" s="52"/>
      <c r="E2" s="52"/>
      <c r="F2" s="52"/>
      <c r="G2" s="52"/>
      <c r="H2" s="52"/>
      <c r="I2" s="52"/>
      <c r="J2" s="52"/>
    </row>
    <row r="4" ht="15.75">
      <c r="B4" s="1" t="s">
        <v>25</v>
      </c>
    </row>
    <row r="5" ht="15">
      <c r="B5" s="1" t="s">
        <v>23</v>
      </c>
    </row>
    <row r="6" ht="15.75">
      <c r="B6" s="1" t="s">
        <v>26</v>
      </c>
    </row>
    <row r="7" ht="15">
      <c r="B7" s="1"/>
    </row>
    <row r="8" ht="13.5" thickBot="1"/>
    <row r="9" spans="2:15" ht="16.5" customHeight="1" thickBot="1">
      <c r="B9" s="53" t="s">
        <v>18</v>
      </c>
      <c r="C9" s="56" t="s">
        <v>19</v>
      </c>
      <c r="D9" s="76" t="s">
        <v>17</v>
      </c>
      <c r="E9" s="77"/>
      <c r="F9" s="77"/>
      <c r="G9" s="77"/>
      <c r="H9" s="77"/>
      <c r="I9" s="77"/>
      <c r="J9" s="77"/>
      <c r="K9" s="77"/>
      <c r="L9" s="77"/>
      <c r="M9" s="77"/>
      <c r="N9" s="78"/>
      <c r="O9" s="67" t="s">
        <v>21</v>
      </c>
    </row>
    <row r="10" spans="2:15" ht="15">
      <c r="B10" s="54"/>
      <c r="C10" s="57"/>
      <c r="D10" s="59" t="s">
        <v>0</v>
      </c>
      <c r="E10" s="59" t="s">
        <v>1</v>
      </c>
      <c r="F10" s="59" t="s">
        <v>2</v>
      </c>
      <c r="G10" s="59" t="s">
        <v>3</v>
      </c>
      <c r="H10" s="59" t="s">
        <v>4</v>
      </c>
      <c r="I10" s="79" t="s">
        <v>7</v>
      </c>
      <c r="J10" s="80"/>
      <c r="K10" s="59" t="s">
        <v>8</v>
      </c>
      <c r="L10" s="74" t="s">
        <v>27</v>
      </c>
      <c r="M10" s="74" t="s">
        <v>28</v>
      </c>
      <c r="N10" s="74" t="s">
        <v>29</v>
      </c>
      <c r="O10" s="68"/>
    </row>
    <row r="11" spans="2:15" ht="15.75" thickBot="1">
      <c r="B11" s="55"/>
      <c r="C11" s="58"/>
      <c r="D11" s="60"/>
      <c r="E11" s="60"/>
      <c r="F11" s="60"/>
      <c r="G11" s="60"/>
      <c r="H11" s="60"/>
      <c r="I11" s="38" t="s">
        <v>6</v>
      </c>
      <c r="J11" s="39" t="s">
        <v>5</v>
      </c>
      <c r="K11" s="60"/>
      <c r="L11" s="75"/>
      <c r="M11" s="75"/>
      <c r="N11" s="75"/>
      <c r="O11" s="69"/>
    </row>
    <row r="12" spans="2:15" ht="12.75">
      <c r="B12" s="17" t="s">
        <v>9</v>
      </c>
      <c r="C12" s="18">
        <v>2014</v>
      </c>
      <c r="D12" s="43">
        <v>0</v>
      </c>
      <c r="E12" s="43">
        <v>134.75</v>
      </c>
      <c r="F12" s="43">
        <v>30</v>
      </c>
      <c r="G12" s="43">
        <v>27</v>
      </c>
      <c r="H12" s="45">
        <v>40</v>
      </c>
      <c r="I12" s="43">
        <v>4</v>
      </c>
      <c r="J12" s="43">
        <v>0</v>
      </c>
      <c r="K12" s="43">
        <v>0</v>
      </c>
      <c r="L12" s="3">
        <v>0</v>
      </c>
      <c r="M12" s="43">
        <v>0</v>
      </c>
      <c r="N12" s="43">
        <v>0</v>
      </c>
      <c r="O12" s="49">
        <f aca="true" t="shared" si="0" ref="O12:O18">SUM(D12:N12)</f>
        <v>235.75</v>
      </c>
    </row>
    <row r="13" spans="2:15" ht="12.75">
      <c r="B13" s="17" t="s">
        <v>10</v>
      </c>
      <c r="C13" s="18">
        <v>2014</v>
      </c>
      <c r="D13" s="43">
        <v>27</v>
      </c>
      <c r="E13" s="43">
        <v>100</v>
      </c>
      <c r="F13" s="43">
        <v>153</v>
      </c>
      <c r="G13" s="43"/>
      <c r="H13" s="46">
        <v>63</v>
      </c>
      <c r="I13" s="43">
        <v>320</v>
      </c>
      <c r="J13" s="43">
        <v>510</v>
      </c>
      <c r="K13" s="43">
        <v>481.5</v>
      </c>
      <c r="L13" s="3">
        <v>59</v>
      </c>
      <c r="M13" s="48">
        <v>212.5</v>
      </c>
      <c r="N13" s="43">
        <v>121</v>
      </c>
      <c r="O13" s="49">
        <f t="shared" si="0"/>
        <v>2047</v>
      </c>
    </row>
    <row r="14" spans="2:15" ht="12.75">
      <c r="B14" s="17" t="s">
        <v>11</v>
      </c>
      <c r="C14" s="18">
        <v>2015</v>
      </c>
      <c r="D14" s="43">
        <v>1160</v>
      </c>
      <c r="E14" s="43">
        <v>2340.5</v>
      </c>
      <c r="F14" s="43">
        <v>543</v>
      </c>
      <c r="G14" s="43">
        <v>135</v>
      </c>
      <c r="H14" s="46">
        <v>910</v>
      </c>
      <c r="I14" s="43">
        <v>920</v>
      </c>
      <c r="J14" s="43">
        <v>2372</v>
      </c>
      <c r="K14" s="43">
        <v>1035.25</v>
      </c>
      <c r="L14" s="3">
        <v>195</v>
      </c>
      <c r="M14" s="43">
        <v>829</v>
      </c>
      <c r="N14" s="43">
        <v>523</v>
      </c>
      <c r="O14" s="49">
        <f t="shared" si="0"/>
        <v>10962.75</v>
      </c>
    </row>
    <row r="15" spans="2:15" ht="12.75">
      <c r="B15" s="17" t="s">
        <v>12</v>
      </c>
      <c r="C15" s="18">
        <v>2015</v>
      </c>
      <c r="D15" s="43">
        <v>1188</v>
      </c>
      <c r="E15" s="43">
        <v>3147</v>
      </c>
      <c r="F15" s="43">
        <v>809</v>
      </c>
      <c r="G15" s="43">
        <v>191</v>
      </c>
      <c r="H15" s="46">
        <v>1436</v>
      </c>
      <c r="I15" s="43">
        <v>1283</v>
      </c>
      <c r="J15" s="43">
        <v>3081</v>
      </c>
      <c r="K15" s="43">
        <v>1511.75</v>
      </c>
      <c r="L15" s="3">
        <v>398</v>
      </c>
      <c r="M15" s="43">
        <v>1514</v>
      </c>
      <c r="N15" s="43">
        <v>800</v>
      </c>
      <c r="O15" s="49">
        <f t="shared" si="0"/>
        <v>15358.75</v>
      </c>
    </row>
    <row r="16" spans="2:15" ht="12.75">
      <c r="B16" s="17" t="s">
        <v>13</v>
      </c>
      <c r="C16" s="18">
        <v>2015</v>
      </c>
      <c r="D16" s="43">
        <v>297.5</v>
      </c>
      <c r="E16" s="43">
        <v>709</v>
      </c>
      <c r="F16" s="43">
        <v>156</v>
      </c>
      <c r="G16" s="43"/>
      <c r="H16" s="46">
        <v>281</v>
      </c>
      <c r="I16" s="43">
        <v>317</v>
      </c>
      <c r="J16" s="43">
        <v>722</v>
      </c>
      <c r="K16" s="43">
        <v>422</v>
      </c>
      <c r="L16" s="3">
        <v>23</v>
      </c>
      <c r="M16" s="43">
        <v>163</v>
      </c>
      <c r="N16" s="43">
        <v>137</v>
      </c>
      <c r="O16" s="49">
        <f t="shared" si="0"/>
        <v>3227.5</v>
      </c>
    </row>
    <row r="17" spans="2:15" ht="13.5" thickBot="1">
      <c r="B17" s="19" t="s">
        <v>14</v>
      </c>
      <c r="C17" s="20">
        <v>2015</v>
      </c>
      <c r="D17" s="44">
        <v>0</v>
      </c>
      <c r="E17" s="44">
        <v>0</v>
      </c>
      <c r="F17" s="44"/>
      <c r="G17" s="44"/>
      <c r="H17" s="47">
        <v>0</v>
      </c>
      <c r="I17" s="44">
        <v>0</v>
      </c>
      <c r="J17" s="44">
        <v>0</v>
      </c>
      <c r="K17" s="44">
        <v>0</v>
      </c>
      <c r="L17" s="4">
        <v>0</v>
      </c>
      <c r="M17" s="44">
        <v>0</v>
      </c>
      <c r="N17" s="44">
        <v>0</v>
      </c>
      <c r="O17" s="49">
        <f t="shared" si="0"/>
        <v>0</v>
      </c>
    </row>
    <row r="18" spans="2:15" ht="13.5" thickBot="1">
      <c r="B18" s="70" t="s">
        <v>15</v>
      </c>
      <c r="C18" s="71"/>
      <c r="D18" s="5">
        <f>SUM(D12:D17)</f>
        <v>2672.5</v>
      </c>
      <c r="E18" s="5">
        <f>SUM(E12:E17)</f>
        <v>6431.25</v>
      </c>
      <c r="F18" s="5">
        <f aca="true" t="shared" si="1" ref="F18:L18">SUM(F12:F17)</f>
        <v>1691</v>
      </c>
      <c r="G18" s="5">
        <f t="shared" si="1"/>
        <v>353</v>
      </c>
      <c r="H18" s="5">
        <f t="shared" si="1"/>
        <v>2730</v>
      </c>
      <c r="I18" s="5">
        <f t="shared" si="1"/>
        <v>2844</v>
      </c>
      <c r="J18" s="5">
        <f t="shared" si="1"/>
        <v>6685</v>
      </c>
      <c r="K18" s="5">
        <f>SUM(K12:K17)</f>
        <v>3450.5</v>
      </c>
      <c r="L18" s="5">
        <f t="shared" si="1"/>
        <v>675</v>
      </c>
      <c r="M18" s="5">
        <f>SUM(M12:M17)</f>
        <v>2718.5</v>
      </c>
      <c r="N18" s="5">
        <f>SUM(N12:N17)</f>
        <v>1581</v>
      </c>
      <c r="O18" s="22">
        <f t="shared" si="0"/>
        <v>31831.75</v>
      </c>
    </row>
    <row r="19" spans="2:15" ht="13.5" thickBot="1">
      <c r="B19" s="72" t="s">
        <v>16</v>
      </c>
      <c r="C19" s="73"/>
      <c r="D19" s="6"/>
      <c r="E19" s="6" t="s">
        <v>20</v>
      </c>
      <c r="F19" s="6"/>
      <c r="G19" s="6"/>
      <c r="H19" s="6"/>
      <c r="I19" s="6"/>
      <c r="J19" s="6"/>
      <c r="K19" s="6"/>
      <c r="L19" s="6"/>
      <c r="M19" s="6"/>
      <c r="N19" s="6"/>
      <c r="O19" s="2"/>
    </row>
    <row r="20" spans="2:15" ht="18" customHeight="1" thickBot="1">
      <c r="B20" s="63" t="s">
        <v>22</v>
      </c>
      <c r="C20" s="64"/>
      <c r="D20" s="23">
        <f>D18*103*1.16*1.21*0.9767</f>
        <v>377363.1477121</v>
      </c>
      <c r="E20" s="23">
        <f>607061.37+(E18*103*1.16*1.21*0.946)</f>
        <v>1486624.695795</v>
      </c>
      <c r="F20" s="23">
        <f>F18*103*1.16*1.21*0.955</f>
        <v>233468.10777399997</v>
      </c>
      <c r="G20" s="23">
        <f>G18*103*1.16*1.21*0.8495</f>
        <v>43352.9517938</v>
      </c>
      <c r="H20" s="23">
        <f>H18*103*1.16*1.21*0.9752</f>
        <v>384890.2625567999</v>
      </c>
      <c r="I20" s="23">
        <f>I18*103*1.16*1.21*0.9103</f>
        <v>374278.36103856</v>
      </c>
      <c r="J20" s="23">
        <f>J18*103*1.16*1.21*0.97</f>
        <v>937462.1240599998</v>
      </c>
      <c r="K20" s="24">
        <f>K18*103*1.16*1.21*0.9766</f>
        <v>487168.65323764004</v>
      </c>
      <c r="L20" s="24"/>
      <c r="M20" s="25"/>
      <c r="N20" s="26"/>
      <c r="O20" s="26">
        <f>SUM(D20:N20)</f>
        <v>4324608.303967901</v>
      </c>
    </row>
    <row r="21" spans="2:15" ht="7.5" customHeight="1" thickBot="1">
      <c r="B21" s="7"/>
      <c r="C21" s="7"/>
      <c r="D21" s="28"/>
      <c r="E21" s="28"/>
      <c r="F21" s="28"/>
      <c r="G21" s="28"/>
      <c r="H21" s="28"/>
      <c r="I21" s="28"/>
      <c r="J21" s="28"/>
      <c r="K21" s="28"/>
      <c r="L21" s="29"/>
      <c r="M21" s="30"/>
      <c r="N21" s="31"/>
      <c r="O21" s="28"/>
    </row>
    <row r="22" spans="2:15" ht="13.5" thickBot="1">
      <c r="B22" s="65" t="s">
        <v>36</v>
      </c>
      <c r="C22" s="66"/>
      <c r="D22" s="23">
        <f>14071.15*1.16*1.21*0.9767</f>
        <v>19290.084938938</v>
      </c>
      <c r="E22" s="23">
        <f>49372.73*1.16*1.21*0.946</f>
        <v>65557.38738128799</v>
      </c>
      <c r="F22" s="23">
        <f>0.955*1.16*1.21*14071.15</f>
        <v>18861.504163699996</v>
      </c>
      <c r="G22" s="23">
        <f>0.8495*1.16*1.21*11388.46</f>
        <v>13579.123666371997</v>
      </c>
      <c r="H22" s="23">
        <f>((1500*6)+(1600*6)+(45*250))*1.16*1.21*0.9752</f>
        <v>40858.402991999996</v>
      </c>
      <c r="I22" s="23">
        <f>0.9103*1.16*1.21*21072</f>
        <v>26923.632869759997</v>
      </c>
      <c r="J22" s="23">
        <f>0.97*1.16*1.21*30676</f>
        <v>41765.128592</v>
      </c>
      <c r="K22" s="24">
        <f>0.9766*1.16*1.21*23184</f>
        <v>31779.601539839994</v>
      </c>
      <c r="L22" s="24"/>
      <c r="M22" s="25"/>
      <c r="N22" s="26"/>
      <c r="O22" s="37">
        <f>SUM(D22:N22)</f>
        <v>258614.86614389793</v>
      </c>
    </row>
    <row r="23" spans="2:15" ht="7.5" customHeight="1" thickBot="1">
      <c r="B23" s="7"/>
      <c r="C23" s="7"/>
      <c r="D23" s="28"/>
      <c r="E23" s="28"/>
      <c r="F23" s="28"/>
      <c r="G23" s="28"/>
      <c r="H23" s="28"/>
      <c r="I23" s="28"/>
      <c r="J23" s="28"/>
      <c r="K23" s="28"/>
      <c r="L23" s="29"/>
      <c r="M23" s="30"/>
      <c r="N23" s="31"/>
      <c r="O23" s="32"/>
    </row>
    <row r="24" spans="2:15" ht="13.5" thickBot="1">
      <c r="B24" s="61" t="s">
        <v>37</v>
      </c>
      <c r="C24" s="62"/>
      <c r="D24" s="34">
        <f>D22+D20</f>
        <v>396653.232651038</v>
      </c>
      <c r="E24" s="34">
        <f>E22+E20</f>
        <v>1552182.083176288</v>
      </c>
      <c r="F24" s="34">
        <f aca="true" t="shared" si="2" ref="F24:K24">F22+F20</f>
        <v>252329.61193769996</v>
      </c>
      <c r="G24" s="34">
        <f t="shared" si="2"/>
        <v>56932.075460172</v>
      </c>
      <c r="H24" s="34">
        <f t="shared" si="2"/>
        <v>425748.6655487999</v>
      </c>
      <c r="I24" s="34">
        <f t="shared" si="2"/>
        <v>401201.99390832</v>
      </c>
      <c r="J24" s="34">
        <f t="shared" si="2"/>
        <v>979227.2526519998</v>
      </c>
      <c r="K24" s="34">
        <f t="shared" si="2"/>
        <v>518948.25477748003</v>
      </c>
      <c r="L24" s="35"/>
      <c r="M24" s="36"/>
      <c r="N24" s="27"/>
      <c r="O24" s="33">
        <f>SUM(D24:N24)</f>
        <v>4583223.170111798</v>
      </c>
    </row>
    <row r="25" spans="2:14" ht="21" customHeight="1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5" ht="13.5" thickBot="1">
      <c r="B26" s="65" t="s">
        <v>24</v>
      </c>
      <c r="C26" s="66"/>
      <c r="D26" s="5">
        <v>883</v>
      </c>
      <c r="E26" s="5">
        <v>4293</v>
      </c>
      <c r="F26" s="21">
        <v>768</v>
      </c>
      <c r="G26" s="5">
        <v>68</v>
      </c>
      <c r="H26" s="5">
        <v>2398</v>
      </c>
      <c r="I26" s="21">
        <v>1970</v>
      </c>
      <c r="J26" s="5">
        <f>265.58+57.63+265.58+86.33+366.17+511.92+671.14+82.02+671.14+167.49+1735.12+530.99</f>
        <v>5411.11</v>
      </c>
      <c r="K26" s="5">
        <v>2098</v>
      </c>
      <c r="L26" s="5">
        <v>1363</v>
      </c>
      <c r="M26" s="5">
        <f>52.42+229.99+945.43+197.12</f>
        <v>1424.96</v>
      </c>
      <c r="N26" s="40">
        <f>409.26+344.8+76.28+447.13+311.88</f>
        <v>1589.35</v>
      </c>
      <c r="O26" s="16">
        <f>SUM(D26:N26)</f>
        <v>22266.42</v>
      </c>
    </row>
    <row r="27" spans="2:14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2.75">
      <c r="B28" s="7"/>
      <c r="C28" s="7" t="s">
        <v>40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5" ht="13.5" thickBot="1">
      <c r="B30" s="14"/>
      <c r="C30" s="14"/>
      <c r="D30" s="14"/>
      <c r="E30" s="14"/>
      <c r="F30" s="15"/>
      <c r="G30" s="15"/>
      <c r="H30" s="14"/>
      <c r="I30" s="14"/>
      <c r="J30" s="14"/>
      <c r="K30" s="14"/>
      <c r="L30" s="14"/>
      <c r="M30" s="14"/>
      <c r="N30" s="14"/>
      <c r="O30" s="14"/>
    </row>
    <row r="31" spans="6:7" ht="13.5" thickBot="1">
      <c r="F31" s="7"/>
      <c r="G31" s="7"/>
    </row>
    <row r="32" spans="2:15" ht="13.5" thickBot="1">
      <c r="B32" s="50" t="s">
        <v>30</v>
      </c>
      <c r="C32" s="51"/>
      <c r="D32" s="9">
        <v>14</v>
      </c>
      <c r="E32" s="9">
        <v>15</v>
      </c>
      <c r="F32" s="10">
        <v>11</v>
      </c>
      <c r="G32" s="9">
        <v>9</v>
      </c>
      <c r="H32" s="9">
        <v>9</v>
      </c>
      <c r="I32" s="10">
        <v>8</v>
      </c>
      <c r="J32" s="9">
        <v>20</v>
      </c>
      <c r="K32" s="9">
        <v>8</v>
      </c>
      <c r="L32" s="9">
        <v>15</v>
      </c>
      <c r="M32" s="9">
        <v>10</v>
      </c>
      <c r="N32" s="9">
        <v>10</v>
      </c>
      <c r="O32" s="16">
        <f>SUM(D32:N32)</f>
        <v>129</v>
      </c>
    </row>
    <row r="33" spans="2:15" ht="13.5" thickBot="1">
      <c r="B33" s="50" t="s">
        <v>31</v>
      </c>
      <c r="C33" s="51"/>
      <c r="D33" s="9"/>
      <c r="E33" s="9">
        <v>2</v>
      </c>
      <c r="F33" s="10"/>
      <c r="G33" s="9"/>
      <c r="H33" s="9">
        <v>1</v>
      </c>
      <c r="I33" s="10">
        <v>1</v>
      </c>
      <c r="J33" s="9"/>
      <c r="K33" s="9">
        <v>1</v>
      </c>
      <c r="L33" s="9"/>
      <c r="M33" s="9"/>
      <c r="N33" s="9"/>
      <c r="O33" s="16">
        <f>SUM(D33:N33)</f>
        <v>5</v>
      </c>
    </row>
    <row r="34" spans="2:15" ht="13.5" thickBot="1">
      <c r="B34" s="50" t="s">
        <v>32</v>
      </c>
      <c r="C34" s="51"/>
      <c r="D34" s="9">
        <v>3</v>
      </c>
      <c r="E34" s="9">
        <v>4</v>
      </c>
      <c r="F34" s="10">
        <v>6</v>
      </c>
      <c r="G34" s="9">
        <v>4</v>
      </c>
      <c r="H34" s="9">
        <v>4</v>
      </c>
      <c r="I34" s="10">
        <v>5</v>
      </c>
      <c r="J34" s="9">
        <v>5</v>
      </c>
      <c r="K34" s="9">
        <v>5</v>
      </c>
      <c r="L34" s="9">
        <v>5</v>
      </c>
      <c r="M34" s="9">
        <v>5</v>
      </c>
      <c r="N34" s="9">
        <v>12</v>
      </c>
      <c r="O34" s="16">
        <f>SUM(D34:N34)</f>
        <v>58</v>
      </c>
    </row>
    <row r="35" spans="2:15" ht="13.5" thickBot="1">
      <c r="B35" s="50" t="s">
        <v>33</v>
      </c>
      <c r="C35" s="51"/>
      <c r="D35" s="9">
        <v>31</v>
      </c>
      <c r="E35" s="9">
        <v>36</v>
      </c>
      <c r="F35" s="10">
        <f>22+7</f>
        <v>29</v>
      </c>
      <c r="G35" s="9">
        <f>8+18</f>
        <v>26</v>
      </c>
      <c r="H35" s="9">
        <v>20</v>
      </c>
      <c r="I35" s="10">
        <v>20</v>
      </c>
      <c r="J35" s="9">
        <v>47</v>
      </c>
      <c r="K35" s="9">
        <v>24</v>
      </c>
      <c r="L35" s="9">
        <v>46</v>
      </c>
      <c r="M35" s="9">
        <v>29</v>
      </c>
      <c r="N35" s="9">
        <v>43</v>
      </c>
      <c r="O35" s="16">
        <f>SUM(D35:N35)</f>
        <v>351</v>
      </c>
    </row>
    <row r="36" spans="2:15" s="13" customFormat="1" ht="13.5" thickBot="1">
      <c r="B36" s="11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2"/>
    </row>
    <row r="37" spans="2:15" ht="13.5" thickBot="1">
      <c r="B37" s="50" t="s">
        <v>35</v>
      </c>
      <c r="C37" s="51"/>
      <c r="D37" s="9">
        <v>5</v>
      </c>
      <c r="E37" s="9">
        <v>4</v>
      </c>
      <c r="F37" s="10">
        <v>5</v>
      </c>
      <c r="G37" s="9">
        <v>5</v>
      </c>
      <c r="H37" s="9">
        <v>4</v>
      </c>
      <c r="I37" s="10">
        <v>2</v>
      </c>
      <c r="J37" s="9"/>
      <c r="K37" s="9">
        <v>4</v>
      </c>
      <c r="L37" s="9"/>
      <c r="M37" s="9"/>
      <c r="N37" s="9"/>
      <c r="O37" s="16">
        <f>SUM(D37:N37)</f>
        <v>29</v>
      </c>
    </row>
    <row r="38" spans="2:15" ht="13.5" thickBot="1">
      <c r="B38" s="50" t="s">
        <v>34</v>
      </c>
      <c r="C38" s="51"/>
      <c r="D38" s="9">
        <v>5</v>
      </c>
      <c r="E38" s="9">
        <v>4</v>
      </c>
      <c r="F38" s="10">
        <v>5</v>
      </c>
      <c r="G38" s="9">
        <v>5</v>
      </c>
      <c r="H38" s="9">
        <v>4</v>
      </c>
      <c r="I38" s="10">
        <v>2</v>
      </c>
      <c r="J38" s="9"/>
      <c r="K38" s="9">
        <v>4</v>
      </c>
      <c r="L38" s="9"/>
      <c r="M38" s="9"/>
      <c r="N38" s="9"/>
      <c r="O38" s="16">
        <f>SUM(D38:N38)</f>
        <v>29</v>
      </c>
    </row>
    <row r="39" spans="6:7" ht="12.75">
      <c r="F39" s="7"/>
      <c r="G39" s="7"/>
    </row>
    <row r="40" spans="6:7" ht="12.75">
      <c r="F40" s="7"/>
      <c r="G40" s="7"/>
    </row>
    <row r="41" spans="2:15" ht="12.75">
      <c r="B41" s="7" t="s">
        <v>39</v>
      </c>
      <c r="C41" s="41"/>
      <c r="D41" s="7"/>
      <c r="E41" s="7"/>
      <c r="F41" s="8"/>
      <c r="G41" s="8"/>
      <c r="H41" s="7"/>
      <c r="I41" s="7"/>
      <c r="J41" s="7"/>
      <c r="K41" s="7"/>
      <c r="L41" s="7"/>
      <c r="O41" s="42">
        <f>346309.56+160234.93</f>
        <v>506544.49</v>
      </c>
    </row>
    <row r="42" spans="6:7" ht="12.75">
      <c r="F42" s="7"/>
      <c r="G42" s="7"/>
    </row>
    <row r="43" spans="6:7" ht="12.75">
      <c r="F43" s="8"/>
      <c r="G43" s="8"/>
    </row>
    <row r="44" spans="6:7" ht="12.75">
      <c r="F44" s="8"/>
      <c r="G44" s="8"/>
    </row>
    <row r="45" spans="6:7" ht="12.75">
      <c r="F45" s="7"/>
      <c r="G45" s="7"/>
    </row>
  </sheetData>
  <mergeCells count="27">
    <mergeCell ref="O9:O11"/>
    <mergeCell ref="B18:C18"/>
    <mergeCell ref="B19:C19"/>
    <mergeCell ref="L10:L11"/>
    <mergeCell ref="M10:M11"/>
    <mergeCell ref="N10:N11"/>
    <mergeCell ref="D9:N9"/>
    <mergeCell ref="H10:H11"/>
    <mergeCell ref="I10:J10"/>
    <mergeCell ref="B24:C24"/>
    <mergeCell ref="K10:K11"/>
    <mergeCell ref="B20:C20"/>
    <mergeCell ref="B26:C26"/>
    <mergeCell ref="B22:C22"/>
    <mergeCell ref="C2:J2"/>
    <mergeCell ref="B9:B11"/>
    <mergeCell ref="C9:C11"/>
    <mergeCell ref="D10:D11"/>
    <mergeCell ref="E10:E11"/>
    <mergeCell ref="F10:F11"/>
    <mergeCell ref="G10:G11"/>
    <mergeCell ref="B38:C38"/>
    <mergeCell ref="B35:C35"/>
    <mergeCell ref="B32:C32"/>
    <mergeCell ref="B33:C33"/>
    <mergeCell ref="B34:C34"/>
    <mergeCell ref="B37:C37"/>
  </mergeCells>
  <printOptions/>
  <pageMargins left="0.44" right="0.34" top="0.59" bottom="1" header="0" footer="0"/>
  <pageSetup fitToHeight="1" fitToWidth="1" horizontalDpi="600" verticalDpi="600" orientation="landscape" paperSize="9" scale="71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N087753</dc:creator>
  <cp:keywords/>
  <dc:description/>
  <cp:lastModifiedBy>N222737</cp:lastModifiedBy>
  <cp:lastPrinted>2014-05-08T07:05:11Z</cp:lastPrinted>
  <dcterms:created xsi:type="dcterms:W3CDTF">2012-05-07T07:59:17Z</dcterms:created>
  <dcterms:modified xsi:type="dcterms:W3CDTF">2015-04-30T10:45:07Z</dcterms:modified>
  <cp:category/>
  <cp:version/>
  <cp:contentType/>
  <cp:contentStatus/>
</cp:coreProperties>
</file>