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TOTAL" sheetId="1" r:id="rId1"/>
    <sheet name="Hoja3" sheetId="2" r:id="rId2"/>
  </sheets>
  <definedNames>
    <definedName name="_xlnm.Print_Area" localSheetId="0">'TOTAL'!$A$1:$T$32</definedName>
    <definedName name="_xlnm.Print_Titles" localSheetId="0">'TOTAL'!$1:$1</definedName>
  </definedNames>
  <calcPr fullCalcOnLoad="1"/>
</workbook>
</file>

<file path=xl/sharedStrings.xml><?xml version="1.0" encoding="utf-8"?>
<sst xmlns="http://schemas.openxmlformats.org/spreadsheetml/2006/main" count="120" uniqueCount="47">
  <si>
    <t>ESPECIALIDAD</t>
  </si>
  <si>
    <t>PLAZAS</t>
  </si>
  <si>
    <t>Audición y Lenguaje Castellano</t>
  </si>
  <si>
    <t>Educación Física Castellano</t>
  </si>
  <si>
    <t>Educación Infantil Castellano</t>
  </si>
  <si>
    <t>Inglés Castellano</t>
  </si>
  <si>
    <t>Música Castellano</t>
  </si>
  <si>
    <t>Pedagogía Terapeútica Castellano</t>
  </si>
  <si>
    <t>Audición y Lenguaje Euskera</t>
  </si>
  <si>
    <t>Educación Física Euskera</t>
  </si>
  <si>
    <t>Educación Infantil Euskera</t>
  </si>
  <si>
    <t>Inglés Euskera</t>
  </si>
  <si>
    <t>Música Euskera</t>
  </si>
  <si>
    <t>Pedagogía Terapeútica Euskera</t>
  </si>
  <si>
    <t>Vascuence</t>
  </si>
  <si>
    <t>L</t>
  </si>
  <si>
    <t>M</t>
  </si>
  <si>
    <t>ANE</t>
  </si>
  <si>
    <t>Nº ADMITIDOS</t>
  </si>
  <si>
    <r>
      <t>APROBADOS</t>
    </r>
    <r>
      <rPr>
        <b/>
        <sz val="9"/>
        <rFont val="Arial"/>
        <family val="2"/>
      </rPr>
      <t xml:space="preserve">    1ª PARTE          1ª PRUEBA</t>
    </r>
  </si>
  <si>
    <r>
      <t>% APROBADOS</t>
    </r>
    <r>
      <rPr>
        <b/>
        <sz val="9"/>
        <rFont val="Arial"/>
        <family val="2"/>
      </rPr>
      <t xml:space="preserve">    1ª PARTE          1ª PRUEBA</t>
    </r>
  </si>
  <si>
    <r>
      <t>APROBADOS</t>
    </r>
    <r>
      <rPr>
        <b/>
        <sz val="9"/>
        <rFont val="Arial"/>
        <family val="2"/>
      </rPr>
      <t xml:space="preserve">   2ª PARTE          1ª PRUEBA</t>
    </r>
  </si>
  <si>
    <r>
      <t>% APROBADOS</t>
    </r>
    <r>
      <rPr>
        <b/>
        <sz val="9"/>
        <rFont val="Arial"/>
        <family val="2"/>
      </rPr>
      <t xml:space="preserve">    2ª PARTE          1ª PRUEBA</t>
    </r>
  </si>
  <si>
    <r>
      <t>PRESENTADOS</t>
    </r>
    <r>
      <rPr>
        <b/>
        <sz val="9"/>
        <rFont val="Arial"/>
        <family val="2"/>
      </rPr>
      <t xml:space="preserve">    2ª PRUEBA</t>
    </r>
  </si>
  <si>
    <r>
      <t>APROBADOS</t>
    </r>
    <r>
      <rPr>
        <b/>
        <sz val="9"/>
        <rFont val="Arial"/>
        <family val="2"/>
      </rPr>
      <t xml:space="preserve">   2ª PRUEBA</t>
    </r>
  </si>
  <si>
    <r>
      <t>% APROBADOS</t>
    </r>
    <r>
      <rPr>
        <b/>
        <sz val="9"/>
        <rFont val="Arial"/>
        <family val="2"/>
      </rPr>
      <t xml:space="preserve">    2ª PRUEBA</t>
    </r>
  </si>
  <si>
    <t>EUSKERA</t>
  </si>
  <si>
    <t>CASTELLANO</t>
  </si>
  <si>
    <t>TOTAL</t>
  </si>
  <si>
    <r>
      <t>APROBADOS</t>
    </r>
    <r>
      <rPr>
        <b/>
        <sz val="9"/>
        <rFont val="Arial"/>
        <family val="2"/>
      </rPr>
      <t xml:space="preserve">     1ª PRUEBA</t>
    </r>
  </si>
  <si>
    <r>
      <t>% APROBADOS</t>
    </r>
    <r>
      <rPr>
        <b/>
        <sz val="9"/>
        <rFont val="Arial"/>
        <family val="2"/>
      </rPr>
      <t xml:space="preserve">           1ª PRUEBA</t>
    </r>
  </si>
  <si>
    <t>L - Turno Libre</t>
  </si>
  <si>
    <t>M - Turno Minusvalía</t>
  </si>
  <si>
    <t>ANE- Adquisición de Nuevas Especialidades</t>
  </si>
  <si>
    <t>PRES.    1ª PARTE          1ª PRUEBA</t>
  </si>
  <si>
    <t>% PRES.     1ª PARTE          1ª PRUEBA</t>
  </si>
  <si>
    <t>PRES.    2ª PARTE          1ª PRUEBA</t>
  </si>
  <si>
    <t>% PRES.    2ª PARTE          1ª PRUEBA</t>
  </si>
  <si>
    <t>PLAZAS CONCEDIDAS</t>
  </si>
  <si>
    <t>%  PLAZAS CONCEDIDAS</t>
  </si>
  <si>
    <t>21+1</t>
  </si>
  <si>
    <t xml:space="preserve">PLAZAS ASIGNADAS </t>
  </si>
  <si>
    <t>101+6</t>
  </si>
  <si>
    <t>121+5</t>
  </si>
  <si>
    <t>53+3</t>
  </si>
  <si>
    <t>63+4</t>
  </si>
  <si>
    <t>59+4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</si>
</sst>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6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9" fontId="6" fillId="2" borderId="7" xfId="19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5" xfId="0" applyNumberFormat="1" applyFont="1" applyBorder="1" applyAlignment="1">
      <alignment/>
    </xf>
    <xf numFmtId="9" fontId="6" fillId="2" borderId="5" xfId="19" applyFont="1" applyFill="1" applyBorder="1" applyAlignment="1">
      <alignment/>
    </xf>
    <xf numFmtId="0" fontId="6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9" fontId="6" fillId="2" borderId="6" xfId="19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9" fontId="8" fillId="2" borderId="4" xfId="19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/>
    </xf>
    <xf numFmtId="9" fontId="6" fillId="0" borderId="2" xfId="19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9" fontId="8" fillId="0" borderId="1" xfId="19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9" fontId="6" fillId="2" borderId="8" xfId="19" applyFont="1" applyFill="1" applyBorder="1" applyAlignment="1">
      <alignment/>
    </xf>
    <xf numFmtId="9" fontId="10" fillId="3" borderId="8" xfId="19" applyFont="1" applyFill="1" applyBorder="1" applyAlignment="1">
      <alignment/>
    </xf>
    <xf numFmtId="9" fontId="6" fillId="3" borderId="8" xfId="19" applyFont="1" applyFill="1" applyBorder="1" applyAlignment="1">
      <alignment/>
    </xf>
    <xf numFmtId="9" fontId="8" fillId="2" borderId="9" xfId="19" applyFont="1" applyFill="1" applyBorder="1" applyAlignment="1">
      <alignment/>
    </xf>
    <xf numFmtId="9" fontId="6" fillId="2" borderId="10" xfId="19" applyFont="1" applyFill="1" applyBorder="1" applyAlignment="1">
      <alignment/>
    </xf>
    <xf numFmtId="9" fontId="6" fillId="3" borderId="10" xfId="19" applyFont="1" applyFill="1" applyBorder="1" applyAlignment="1">
      <alignment/>
    </xf>
    <xf numFmtId="9" fontId="8" fillId="0" borderId="11" xfId="19" applyFont="1" applyBorder="1" applyAlignment="1">
      <alignment/>
    </xf>
    <xf numFmtId="9" fontId="1" fillId="0" borderId="0" xfId="19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9" fontId="5" fillId="0" borderId="2" xfId="19" applyFont="1" applyFill="1" applyBorder="1" applyAlignment="1">
      <alignment horizontal="center" vertical="center" wrapText="1"/>
    </xf>
    <xf numFmtId="0" fontId="5" fillId="0" borderId="13" xfId="19" applyNumberFormat="1" applyFont="1" applyBorder="1" applyAlignment="1">
      <alignment horizontal="center" vertical="center" wrapText="1"/>
    </xf>
    <xf numFmtId="0" fontId="5" fillId="0" borderId="2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>
      <alignment/>
    </xf>
    <xf numFmtId="9" fontId="5" fillId="2" borderId="13" xfId="19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5" xfId="0" applyFont="1" applyBorder="1" applyAlignment="1">
      <alignment horizontal="right" wrapText="1"/>
    </xf>
    <xf numFmtId="3" fontId="6" fillId="0" borderId="5" xfId="0" applyNumberFormat="1" applyFont="1" applyFill="1" applyBorder="1" applyAlignment="1">
      <alignment/>
    </xf>
    <xf numFmtId="0" fontId="6" fillId="0" borderId="5" xfId="19" applyNumberFormat="1" applyFont="1" applyFill="1" applyBorder="1" applyAlignment="1">
      <alignment/>
    </xf>
    <xf numFmtId="9" fontId="8" fillId="2" borderId="5" xfId="19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19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9" fontId="6" fillId="2" borderId="6" xfId="19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9" fontId="8" fillId="2" borderId="4" xfId="19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19" applyFont="1" applyFill="1" applyBorder="1" applyAlignment="1">
      <alignment/>
    </xf>
    <xf numFmtId="9" fontId="6" fillId="0" borderId="0" xfId="19" applyFont="1" applyFill="1" applyBorder="1" applyAlignment="1">
      <alignment/>
    </xf>
    <xf numFmtId="0" fontId="6" fillId="0" borderId="0" xfId="19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9" fontId="8" fillId="0" borderId="4" xfId="19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8" fillId="0" borderId="0" xfId="19" applyFont="1" applyFill="1" applyBorder="1" applyAlignment="1">
      <alignment/>
    </xf>
    <xf numFmtId="0" fontId="8" fillId="0" borderId="0" xfId="19" applyNumberFormat="1" applyFont="1" applyFill="1" applyBorder="1" applyAlignment="1">
      <alignment/>
    </xf>
    <xf numFmtId="9" fontId="8" fillId="0" borderId="0" xfId="19" applyFont="1" applyFill="1" applyBorder="1" applyAlignment="1">
      <alignment horizontal="center" vertical="center"/>
    </xf>
    <xf numFmtId="0" fontId="8" fillId="0" borderId="0" xfId="19" applyNumberFormat="1" applyFont="1" applyFill="1" applyBorder="1" applyAlignment="1">
      <alignment horizontal="center" vertical="center"/>
    </xf>
    <xf numFmtId="9" fontId="8" fillId="0" borderId="0" xfId="19" applyFont="1" applyFill="1" applyBorder="1" applyAlignment="1">
      <alignment/>
    </xf>
    <xf numFmtId="0" fontId="8" fillId="0" borderId="0" xfId="19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6" xfId="19" applyNumberFormat="1" applyFont="1" applyFill="1" applyBorder="1" applyAlignment="1">
      <alignment/>
    </xf>
    <xf numFmtId="0" fontId="6" fillId="0" borderId="5" xfId="0" applyFont="1" applyBorder="1" applyAlignment="1">
      <alignment horizontal="right"/>
    </xf>
    <xf numFmtId="9" fontId="6" fillId="3" borderId="5" xfId="19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5" xfId="19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9" fontId="6" fillId="3" borderId="6" xfId="19" applyFont="1" applyFill="1" applyBorder="1" applyAlignment="1">
      <alignment/>
    </xf>
    <xf numFmtId="0" fontId="6" fillId="0" borderId="6" xfId="19" applyNumberFormat="1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4" xfId="19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6" fillId="2" borderId="15" xfId="19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3" borderId="5" xfId="0" applyNumberFormat="1" applyFont="1" applyFill="1" applyBorder="1" applyAlignment="1">
      <alignment/>
    </xf>
    <xf numFmtId="9" fontId="6" fillId="2" borderId="4" xfId="19" applyFont="1" applyFill="1" applyBorder="1" applyAlignment="1">
      <alignment/>
    </xf>
    <xf numFmtId="9" fontId="6" fillId="2" borderId="10" xfId="19" applyFont="1" applyFill="1" applyBorder="1" applyAlignment="1">
      <alignment/>
    </xf>
    <xf numFmtId="9" fontId="6" fillId="3" borderId="10" xfId="19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9" fontId="6" fillId="3" borderId="15" xfId="19" applyFont="1" applyFill="1" applyBorder="1" applyAlignment="1">
      <alignment/>
    </xf>
    <xf numFmtId="0" fontId="8" fillId="0" borderId="4" xfId="19" applyNumberFormat="1" applyFont="1" applyFill="1" applyBorder="1" applyAlignment="1">
      <alignment/>
    </xf>
    <xf numFmtId="9" fontId="8" fillId="0" borderId="4" xfId="19" applyFont="1" applyFill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2"/>
  <sheetViews>
    <sheetView tabSelected="1" zoomScale="75" zoomScaleNormal="75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38" sqref="V38"/>
    </sheetView>
  </sheetViews>
  <sheetFormatPr defaultColWidth="11.421875" defaultRowHeight="22.5" customHeight="1"/>
  <cols>
    <col min="1" max="1" width="23.140625" style="40" customWidth="1"/>
    <col min="2" max="2" width="8.8515625" style="40" customWidth="1"/>
    <col min="3" max="3" width="6.8515625" style="18" customWidth="1"/>
    <col min="4" max="4" width="11.7109375" style="18" customWidth="1"/>
    <col min="5" max="5" width="12.140625" style="18" customWidth="1"/>
    <col min="6" max="6" width="12.140625" style="31" customWidth="1"/>
    <col min="7" max="7" width="12.140625" style="18" customWidth="1"/>
    <col min="8" max="8" width="12.140625" style="31" customWidth="1"/>
    <col min="9" max="9" width="12.140625" style="1" customWidth="1"/>
    <col min="10" max="10" width="12.140625" style="57" customWidth="1"/>
    <col min="11" max="11" width="12.140625" style="1" customWidth="1"/>
    <col min="12" max="12" width="12.140625" style="57" customWidth="1"/>
    <col min="13" max="13" width="12.140625" style="69" customWidth="1"/>
    <col min="14" max="14" width="12.140625" style="3" customWidth="1"/>
    <col min="15" max="16" width="12.140625" style="1" customWidth="1"/>
    <col min="17" max="17" width="12.140625" style="3" customWidth="1"/>
    <col min="18" max="18" width="12.140625" style="18" customWidth="1"/>
    <col min="20" max="16384" width="12.140625" style="18" customWidth="1"/>
  </cols>
  <sheetData>
    <row r="1" spans="1:20" s="11" customFormat="1" ht="44.25" customHeight="1" thickBot="1" thickTop="1">
      <c r="A1" s="2" t="s">
        <v>0</v>
      </c>
      <c r="B1" s="129" t="s">
        <v>1</v>
      </c>
      <c r="C1" s="130"/>
      <c r="D1" s="58" t="s">
        <v>18</v>
      </c>
      <c r="E1" s="59" t="s">
        <v>34</v>
      </c>
      <c r="F1" s="60" t="s">
        <v>35</v>
      </c>
      <c r="G1" s="61" t="s">
        <v>36</v>
      </c>
      <c r="H1" s="60" t="s">
        <v>37</v>
      </c>
      <c r="I1" s="62" t="s">
        <v>19</v>
      </c>
      <c r="J1" s="70" t="s">
        <v>20</v>
      </c>
      <c r="K1" s="62" t="s">
        <v>21</v>
      </c>
      <c r="L1" s="70" t="s">
        <v>22</v>
      </c>
      <c r="M1" s="67" t="s">
        <v>29</v>
      </c>
      <c r="N1" s="63" t="s">
        <v>30</v>
      </c>
      <c r="O1" s="62" t="s">
        <v>23</v>
      </c>
      <c r="P1" s="62" t="s">
        <v>24</v>
      </c>
      <c r="Q1" s="64" t="s">
        <v>25</v>
      </c>
      <c r="R1" s="112" t="s">
        <v>41</v>
      </c>
      <c r="S1" s="112" t="s">
        <v>38</v>
      </c>
      <c r="T1" s="111" t="s">
        <v>39</v>
      </c>
    </row>
    <row r="2" spans="1:246" s="12" customFormat="1" ht="22.5" customHeight="1" thickTop="1">
      <c r="A2" s="131" t="s">
        <v>27</v>
      </c>
      <c r="B2" s="131"/>
      <c r="D2" s="13"/>
      <c r="E2" s="13"/>
      <c r="F2" s="13"/>
      <c r="G2" s="13"/>
      <c r="H2" s="13"/>
      <c r="I2" s="5"/>
      <c r="J2" s="66"/>
      <c r="K2" s="5"/>
      <c r="L2" s="66"/>
      <c r="M2" s="68"/>
      <c r="N2" s="5"/>
      <c r="O2" s="5"/>
      <c r="P2" s="5"/>
      <c r="Q2" s="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0" ht="22.5" customHeight="1">
      <c r="A3" s="124" t="s">
        <v>2</v>
      </c>
      <c r="B3" s="10" t="s">
        <v>15</v>
      </c>
      <c r="C3" s="15">
        <v>21</v>
      </c>
      <c r="D3" s="15">
        <v>127</v>
      </c>
      <c r="E3" s="15">
        <v>64</v>
      </c>
      <c r="F3" s="16">
        <f>E3/D3</f>
        <v>0.5039370078740157</v>
      </c>
      <c r="G3" s="17">
        <v>56</v>
      </c>
      <c r="H3" s="50">
        <f>G3/E3</f>
        <v>0.875</v>
      </c>
      <c r="I3" s="76">
        <v>33</v>
      </c>
      <c r="J3" s="20">
        <f aca="true" t="shared" si="0" ref="J3:J8">I3/E3</f>
        <v>0.515625</v>
      </c>
      <c r="K3" s="77">
        <v>28</v>
      </c>
      <c r="L3" s="79">
        <f>K3/G3</f>
        <v>0.5</v>
      </c>
      <c r="M3" s="78">
        <v>32</v>
      </c>
      <c r="N3" s="79">
        <f>M3/G3</f>
        <v>0.5714285714285714</v>
      </c>
      <c r="O3" s="77">
        <v>32</v>
      </c>
      <c r="P3" s="77">
        <v>18</v>
      </c>
      <c r="Q3" s="54">
        <f>P3/O3</f>
        <v>0.5625</v>
      </c>
      <c r="R3" s="115" t="s">
        <v>40</v>
      </c>
      <c r="S3" s="21">
        <v>18</v>
      </c>
      <c r="T3" s="79">
        <f>S3/22</f>
        <v>0.8181818181818182</v>
      </c>
    </row>
    <row r="4" spans="1:20" ht="22.5" customHeight="1">
      <c r="A4" s="126"/>
      <c r="B4" s="8" t="s">
        <v>16</v>
      </c>
      <c r="C4" s="19">
        <v>1</v>
      </c>
      <c r="D4" s="19">
        <v>1</v>
      </c>
      <c r="E4" s="19">
        <v>0</v>
      </c>
      <c r="F4" s="20">
        <f>E4/D4</f>
        <v>0</v>
      </c>
      <c r="G4" s="21">
        <v>0</v>
      </c>
      <c r="H4" s="50">
        <v>0</v>
      </c>
      <c r="I4" s="101"/>
      <c r="J4" s="96"/>
      <c r="K4" s="47"/>
      <c r="L4" s="100"/>
      <c r="M4" s="102"/>
      <c r="N4" s="100"/>
      <c r="O4" s="47"/>
      <c r="P4" s="47"/>
      <c r="Q4" s="55"/>
      <c r="R4" s="120">
        <v>0</v>
      </c>
      <c r="S4" s="47"/>
      <c r="T4" s="100"/>
    </row>
    <row r="5" spans="1:20" ht="26.25" customHeight="1">
      <c r="A5" s="9" t="s">
        <v>3</v>
      </c>
      <c r="B5" s="8" t="s">
        <v>15</v>
      </c>
      <c r="C5" s="19">
        <v>30</v>
      </c>
      <c r="D5" s="19">
        <v>406</v>
      </c>
      <c r="E5" s="19">
        <v>146</v>
      </c>
      <c r="F5" s="20">
        <f aca="true" t="shared" si="1" ref="F5:F28">E5/D5</f>
        <v>0.35960591133004927</v>
      </c>
      <c r="G5" s="65">
        <v>114</v>
      </c>
      <c r="H5" s="50">
        <f>G5/E5</f>
        <v>0.7808219178082192</v>
      </c>
      <c r="I5" s="76">
        <v>56</v>
      </c>
      <c r="J5" s="20">
        <f t="shared" si="0"/>
        <v>0.3835616438356164</v>
      </c>
      <c r="K5" s="77">
        <v>34</v>
      </c>
      <c r="L5" s="79">
        <f>K5/G5</f>
        <v>0.2982456140350877</v>
      </c>
      <c r="M5" s="78">
        <v>40</v>
      </c>
      <c r="N5" s="79">
        <f aca="true" t="shared" si="2" ref="N5:N13">M5/G5</f>
        <v>0.3508771929824561</v>
      </c>
      <c r="O5" s="77">
        <v>40</v>
      </c>
      <c r="P5" s="77">
        <v>32</v>
      </c>
      <c r="Q5" s="54">
        <f aca="true" t="shared" si="3" ref="Q5:Q14">P5/O5</f>
        <v>0.8</v>
      </c>
      <c r="R5" s="114">
        <f>C5</f>
        <v>30</v>
      </c>
      <c r="S5" s="21">
        <v>30</v>
      </c>
      <c r="T5" s="79">
        <f>S5/R5</f>
        <v>1</v>
      </c>
    </row>
    <row r="6" spans="1:20" ht="22.5" customHeight="1">
      <c r="A6" s="128" t="s">
        <v>4</v>
      </c>
      <c r="B6" s="8" t="s">
        <v>15</v>
      </c>
      <c r="C6" s="19">
        <v>101</v>
      </c>
      <c r="D6" s="19">
        <v>1310</v>
      </c>
      <c r="E6" s="19">
        <v>588</v>
      </c>
      <c r="F6" s="20">
        <f t="shared" si="1"/>
        <v>0.4488549618320611</v>
      </c>
      <c r="G6" s="21">
        <v>566</v>
      </c>
      <c r="H6" s="50">
        <f aca="true" t="shared" si="4" ref="H6:H13">G6/E6</f>
        <v>0.9625850340136054</v>
      </c>
      <c r="I6" s="76">
        <f>54+47+50+31</f>
        <v>182</v>
      </c>
      <c r="J6" s="20">
        <f t="shared" si="0"/>
        <v>0.30952380952380953</v>
      </c>
      <c r="K6" s="77">
        <f>41+47+51+37</f>
        <v>176</v>
      </c>
      <c r="L6" s="79">
        <f>K6/G6</f>
        <v>0.31095406360424027</v>
      </c>
      <c r="M6" s="78">
        <f>54+47+42+47</f>
        <v>190</v>
      </c>
      <c r="N6" s="79">
        <f t="shared" si="2"/>
        <v>0.33568904593639576</v>
      </c>
      <c r="O6" s="77">
        <v>187</v>
      </c>
      <c r="P6" s="77">
        <v>118</v>
      </c>
      <c r="Q6" s="54">
        <f t="shared" si="3"/>
        <v>0.6310160427807486</v>
      </c>
      <c r="R6" s="115" t="s">
        <v>42</v>
      </c>
      <c r="S6" s="21">
        <v>107</v>
      </c>
      <c r="T6" s="79">
        <f>S6/107</f>
        <v>1</v>
      </c>
    </row>
    <row r="7" spans="1:20" ht="22.5" customHeight="1">
      <c r="A7" s="128"/>
      <c r="B7" s="8" t="s">
        <v>16</v>
      </c>
      <c r="C7" s="19">
        <v>7</v>
      </c>
      <c r="D7" s="19">
        <v>12</v>
      </c>
      <c r="E7" s="19">
        <v>8</v>
      </c>
      <c r="F7" s="20">
        <f t="shared" si="1"/>
        <v>0.6666666666666666</v>
      </c>
      <c r="G7" s="21">
        <v>8</v>
      </c>
      <c r="H7" s="50">
        <f t="shared" si="4"/>
        <v>1</v>
      </c>
      <c r="I7" s="76">
        <v>4</v>
      </c>
      <c r="J7" s="20">
        <f t="shared" si="0"/>
        <v>0.5</v>
      </c>
      <c r="K7" s="77">
        <v>2</v>
      </c>
      <c r="L7" s="79">
        <f>K7/G7</f>
        <v>0.25</v>
      </c>
      <c r="M7" s="78">
        <v>2</v>
      </c>
      <c r="N7" s="79">
        <f t="shared" si="2"/>
        <v>0.25</v>
      </c>
      <c r="O7" s="77">
        <v>2</v>
      </c>
      <c r="P7" s="77">
        <v>1</v>
      </c>
      <c r="Q7" s="54">
        <f t="shared" si="3"/>
        <v>0.5</v>
      </c>
      <c r="R7" s="114">
        <v>1</v>
      </c>
      <c r="S7" s="21">
        <v>1</v>
      </c>
      <c r="T7" s="79">
        <f>S7/R7</f>
        <v>1</v>
      </c>
    </row>
    <row r="8" spans="1:20" ht="22.5" customHeight="1">
      <c r="A8" s="128"/>
      <c r="B8" s="8" t="s">
        <v>17</v>
      </c>
      <c r="C8" s="19"/>
      <c r="D8" s="19">
        <v>4</v>
      </c>
      <c r="E8" s="19">
        <v>2</v>
      </c>
      <c r="F8" s="20">
        <f t="shared" si="1"/>
        <v>0.5</v>
      </c>
      <c r="G8" s="45"/>
      <c r="H8" s="51"/>
      <c r="I8" s="76">
        <v>2</v>
      </c>
      <c r="J8" s="20">
        <f t="shared" si="0"/>
        <v>1</v>
      </c>
      <c r="K8" s="47"/>
      <c r="L8" s="100"/>
      <c r="M8" s="78">
        <v>2</v>
      </c>
      <c r="N8" s="79">
        <f>M8/E8</f>
        <v>1</v>
      </c>
      <c r="O8" s="77">
        <v>2</v>
      </c>
      <c r="P8" s="77">
        <v>1</v>
      </c>
      <c r="Q8" s="54">
        <f t="shared" si="3"/>
        <v>0.5</v>
      </c>
      <c r="R8" s="116">
        <f>C8</f>
        <v>0</v>
      </c>
      <c r="S8" s="47"/>
      <c r="T8" s="100"/>
    </row>
    <row r="9" spans="1:20" ht="22.5" customHeight="1">
      <c r="A9" s="124" t="s">
        <v>5</v>
      </c>
      <c r="B9" s="8" t="s">
        <v>15</v>
      </c>
      <c r="C9" s="19">
        <v>121</v>
      </c>
      <c r="D9" s="19">
        <v>438</v>
      </c>
      <c r="E9" s="19">
        <v>229</v>
      </c>
      <c r="F9" s="20">
        <f t="shared" si="1"/>
        <v>0.5228310502283106</v>
      </c>
      <c r="G9" s="21">
        <v>229</v>
      </c>
      <c r="H9" s="50">
        <f t="shared" si="4"/>
        <v>1</v>
      </c>
      <c r="I9" s="76">
        <f>46+39</f>
        <v>85</v>
      </c>
      <c r="J9" s="20">
        <f aca="true" t="shared" si="5" ref="J9:J15">I9/E9</f>
        <v>0.37117903930131</v>
      </c>
      <c r="K9" s="77">
        <f>71+69</f>
        <v>140</v>
      </c>
      <c r="L9" s="79">
        <f>K9/G9</f>
        <v>0.611353711790393</v>
      </c>
      <c r="M9" s="78">
        <f>55+61</f>
        <v>116</v>
      </c>
      <c r="N9" s="79">
        <f t="shared" si="2"/>
        <v>0.5065502183406113</v>
      </c>
      <c r="O9" s="77">
        <f>60+51</f>
        <v>111</v>
      </c>
      <c r="P9" s="77">
        <f>52+41</f>
        <v>93</v>
      </c>
      <c r="Q9" s="54">
        <f t="shared" si="3"/>
        <v>0.8378378378378378</v>
      </c>
      <c r="R9" s="115" t="s">
        <v>43</v>
      </c>
      <c r="S9" s="21">
        <v>93</v>
      </c>
      <c r="T9" s="79">
        <f>S9/126</f>
        <v>0.7380952380952381</v>
      </c>
    </row>
    <row r="10" spans="1:20" ht="22.5" customHeight="1">
      <c r="A10" s="126"/>
      <c r="B10" s="8" t="s">
        <v>16</v>
      </c>
      <c r="C10" s="19">
        <v>7</v>
      </c>
      <c r="D10" s="19">
        <v>4</v>
      </c>
      <c r="E10" s="19">
        <v>3</v>
      </c>
      <c r="F10" s="20">
        <f>E10/D10</f>
        <v>0.75</v>
      </c>
      <c r="G10" s="21">
        <v>3</v>
      </c>
      <c r="H10" s="50">
        <f t="shared" si="4"/>
        <v>1</v>
      </c>
      <c r="I10" s="76">
        <v>2</v>
      </c>
      <c r="J10" s="20">
        <f t="shared" si="5"/>
        <v>0.6666666666666666</v>
      </c>
      <c r="K10" s="77">
        <v>2</v>
      </c>
      <c r="L10" s="79">
        <f>K10/G10</f>
        <v>0.6666666666666666</v>
      </c>
      <c r="M10" s="78">
        <v>2</v>
      </c>
      <c r="N10" s="79">
        <f t="shared" si="2"/>
        <v>0.6666666666666666</v>
      </c>
      <c r="O10" s="77">
        <v>2</v>
      </c>
      <c r="P10" s="77">
        <v>2</v>
      </c>
      <c r="Q10" s="54">
        <f t="shared" si="3"/>
        <v>1</v>
      </c>
      <c r="R10" s="114">
        <v>2</v>
      </c>
      <c r="S10" s="21">
        <v>2</v>
      </c>
      <c r="T10" s="79">
        <f>S10/R10</f>
        <v>1</v>
      </c>
    </row>
    <row r="11" spans="1:20" ht="22.5" customHeight="1">
      <c r="A11" s="9" t="s">
        <v>6</v>
      </c>
      <c r="B11" s="8" t="s">
        <v>15</v>
      </c>
      <c r="C11" s="19">
        <v>14</v>
      </c>
      <c r="D11" s="19">
        <v>195</v>
      </c>
      <c r="E11" s="19">
        <v>82</v>
      </c>
      <c r="F11" s="20">
        <f t="shared" si="1"/>
        <v>0.4205128205128205</v>
      </c>
      <c r="G11" s="107">
        <v>69</v>
      </c>
      <c r="H11" s="79">
        <f t="shared" si="4"/>
        <v>0.8414634146341463</v>
      </c>
      <c r="I11" s="76">
        <v>46</v>
      </c>
      <c r="J11" s="20">
        <f t="shared" si="5"/>
        <v>0.5609756097560976</v>
      </c>
      <c r="K11" s="77">
        <v>16</v>
      </c>
      <c r="L11" s="79">
        <f>K11/G11</f>
        <v>0.2318840579710145</v>
      </c>
      <c r="M11" s="78">
        <v>23</v>
      </c>
      <c r="N11" s="79">
        <f t="shared" si="2"/>
        <v>0.3333333333333333</v>
      </c>
      <c r="O11" s="77">
        <v>23</v>
      </c>
      <c r="P11" s="77">
        <v>19</v>
      </c>
      <c r="Q11" s="54">
        <f>P11/O11</f>
        <v>0.8260869565217391</v>
      </c>
      <c r="R11" s="114">
        <f>C11</f>
        <v>14</v>
      </c>
      <c r="S11" s="21">
        <v>14</v>
      </c>
      <c r="T11" s="79">
        <f>S11/R11</f>
        <v>1</v>
      </c>
    </row>
    <row r="12" spans="1:20" ht="22.5" customHeight="1">
      <c r="A12" s="128" t="s">
        <v>7</v>
      </c>
      <c r="B12" s="8" t="s">
        <v>15</v>
      </c>
      <c r="C12" s="19">
        <v>53</v>
      </c>
      <c r="D12" s="19">
        <v>419</v>
      </c>
      <c r="E12" s="19">
        <v>185</v>
      </c>
      <c r="F12" s="20">
        <f t="shared" si="1"/>
        <v>0.441527446300716</v>
      </c>
      <c r="G12" s="21">
        <v>169</v>
      </c>
      <c r="H12" s="50">
        <f t="shared" si="4"/>
        <v>0.9135135135135135</v>
      </c>
      <c r="I12" s="76">
        <v>52</v>
      </c>
      <c r="J12" s="20">
        <f t="shared" si="5"/>
        <v>0.2810810810810811</v>
      </c>
      <c r="K12" s="77">
        <v>48</v>
      </c>
      <c r="L12" s="79">
        <f>K12/G12</f>
        <v>0.28402366863905326</v>
      </c>
      <c r="M12" s="78">
        <v>63</v>
      </c>
      <c r="N12" s="79">
        <f t="shared" si="2"/>
        <v>0.3727810650887574</v>
      </c>
      <c r="O12" s="77">
        <v>62</v>
      </c>
      <c r="P12" s="77">
        <v>50</v>
      </c>
      <c r="Q12" s="54">
        <f t="shared" si="3"/>
        <v>0.8064516129032258</v>
      </c>
      <c r="R12" s="115" t="s">
        <v>44</v>
      </c>
      <c r="S12" s="21">
        <v>50</v>
      </c>
      <c r="T12" s="79">
        <f>S12/56</f>
        <v>0.8928571428571429</v>
      </c>
    </row>
    <row r="13" spans="1:20" ht="22.5" customHeight="1">
      <c r="A13" s="128"/>
      <c r="B13" s="8" t="s">
        <v>16</v>
      </c>
      <c r="C13" s="19">
        <v>3</v>
      </c>
      <c r="D13" s="19">
        <v>9</v>
      </c>
      <c r="E13" s="19">
        <v>4</v>
      </c>
      <c r="F13" s="20">
        <f t="shared" si="1"/>
        <v>0.4444444444444444</v>
      </c>
      <c r="G13" s="21">
        <v>4</v>
      </c>
      <c r="H13" s="50">
        <f t="shared" si="4"/>
        <v>1</v>
      </c>
      <c r="I13" s="76">
        <v>1</v>
      </c>
      <c r="J13" s="20">
        <f t="shared" si="5"/>
        <v>0.25</v>
      </c>
      <c r="K13" s="77">
        <v>1</v>
      </c>
      <c r="L13" s="79">
        <f>K13/G13</f>
        <v>0.25</v>
      </c>
      <c r="M13" s="78">
        <v>1</v>
      </c>
      <c r="N13" s="79">
        <f t="shared" si="2"/>
        <v>0.25</v>
      </c>
      <c r="O13" s="48">
        <v>1</v>
      </c>
      <c r="P13" s="48">
        <v>0</v>
      </c>
      <c r="Q13" s="54">
        <f t="shared" si="3"/>
        <v>0</v>
      </c>
      <c r="R13" s="116"/>
      <c r="S13" s="47"/>
      <c r="T13" s="100"/>
    </row>
    <row r="14" spans="1:20" ht="22.5" customHeight="1" thickBot="1">
      <c r="A14" s="128"/>
      <c r="B14" s="8" t="s">
        <v>17</v>
      </c>
      <c r="C14" s="22"/>
      <c r="D14" s="22">
        <v>12</v>
      </c>
      <c r="E14" s="22">
        <v>3</v>
      </c>
      <c r="F14" s="23">
        <f t="shared" si="1"/>
        <v>0.25</v>
      </c>
      <c r="G14" s="46"/>
      <c r="H14" s="52"/>
      <c r="I14" s="103">
        <v>2</v>
      </c>
      <c r="J14" s="20">
        <f t="shared" si="5"/>
        <v>0.6666666666666666</v>
      </c>
      <c r="K14" s="46"/>
      <c r="L14" s="104"/>
      <c r="M14" s="105">
        <v>2</v>
      </c>
      <c r="N14" s="80">
        <f>M14/E14</f>
        <v>0.6666666666666666</v>
      </c>
      <c r="O14" s="49">
        <v>2</v>
      </c>
      <c r="P14" s="49">
        <v>2</v>
      </c>
      <c r="Q14" s="113">
        <f t="shared" si="3"/>
        <v>1</v>
      </c>
      <c r="R14" s="116"/>
      <c r="S14" s="46"/>
      <c r="T14" s="104"/>
    </row>
    <row r="15" spans="1:20" s="26" customFormat="1" ht="22.5" customHeight="1" thickBot="1">
      <c r="A15" s="6"/>
      <c r="B15" s="108" t="s">
        <v>28</v>
      </c>
      <c r="C15" s="24">
        <f>SUM(C3:C14)</f>
        <v>358</v>
      </c>
      <c r="D15" s="24">
        <f>SUM(D3:D14)</f>
        <v>2937</v>
      </c>
      <c r="E15" s="24">
        <f>SUM(E3:E14)</f>
        <v>1314</v>
      </c>
      <c r="F15" s="25">
        <f>E15/D15</f>
        <v>0.4473953013278856</v>
      </c>
      <c r="G15" s="24">
        <f>SUM(G3:G14)</f>
        <v>1218</v>
      </c>
      <c r="H15" s="53">
        <f>G15/E15</f>
        <v>0.9269406392694064</v>
      </c>
      <c r="I15" s="34">
        <f>SUM(I3:I14)</f>
        <v>465</v>
      </c>
      <c r="J15" s="25">
        <f t="shared" si="5"/>
        <v>0.3538812785388128</v>
      </c>
      <c r="K15" s="34">
        <f aca="true" t="shared" si="6" ref="K15:P15">SUM(K3:K14)</f>
        <v>447</v>
      </c>
      <c r="L15" s="25">
        <f>K15/G15</f>
        <v>0.3669950738916256</v>
      </c>
      <c r="M15" s="110">
        <f>SUM(M3:M14)</f>
        <v>473</v>
      </c>
      <c r="N15" s="82">
        <f>M15/E15</f>
        <v>0.3599695585996956</v>
      </c>
      <c r="O15" s="7">
        <f t="shared" si="6"/>
        <v>464</v>
      </c>
      <c r="P15" s="7">
        <f t="shared" si="6"/>
        <v>336</v>
      </c>
      <c r="Q15" s="82">
        <f>P15/O15</f>
        <v>0.7241379310344828</v>
      </c>
      <c r="R15" s="81">
        <f>R5+22+107+R7+126+R10+R11+56</f>
        <v>358</v>
      </c>
      <c r="S15" s="81">
        <f>SUM(S3:S12)</f>
        <v>315</v>
      </c>
      <c r="T15" s="82">
        <f>S15/R15</f>
        <v>0.8798882681564246</v>
      </c>
    </row>
    <row r="16" spans="1:17" s="31" customFormat="1" ht="22.5" customHeight="1">
      <c r="A16" s="4" t="s">
        <v>26</v>
      </c>
      <c r="B16" s="27"/>
      <c r="C16" s="28"/>
      <c r="D16" s="28"/>
      <c r="E16" s="28"/>
      <c r="F16" s="29"/>
      <c r="G16" s="30"/>
      <c r="H16" s="30"/>
      <c r="I16" s="83"/>
      <c r="J16" s="84"/>
      <c r="L16" s="85"/>
      <c r="M16" s="86"/>
      <c r="N16" s="85"/>
      <c r="O16" s="3"/>
      <c r="P16" s="3"/>
      <c r="Q16" s="57"/>
    </row>
    <row r="17" spans="1:20" ht="27.75" customHeight="1">
      <c r="A17" s="9" t="s">
        <v>8</v>
      </c>
      <c r="B17" s="8" t="s">
        <v>15</v>
      </c>
      <c r="C17" s="19">
        <v>8</v>
      </c>
      <c r="D17" s="19">
        <v>46</v>
      </c>
      <c r="E17" s="19">
        <v>24</v>
      </c>
      <c r="F17" s="20">
        <f t="shared" si="1"/>
        <v>0.5217391304347826</v>
      </c>
      <c r="G17" s="21">
        <v>24</v>
      </c>
      <c r="H17" s="54">
        <f>G17/E17</f>
        <v>1</v>
      </c>
      <c r="I17" s="73">
        <v>10</v>
      </c>
      <c r="J17" s="20">
        <f>I17/E17</f>
        <v>0.4166666666666667</v>
      </c>
      <c r="K17" s="73">
        <v>9</v>
      </c>
      <c r="L17" s="20">
        <f>K17/G17</f>
        <v>0.375</v>
      </c>
      <c r="M17" s="74">
        <v>9</v>
      </c>
      <c r="N17" s="20">
        <f>M17/G17</f>
        <v>0.375</v>
      </c>
      <c r="O17" s="73">
        <v>9</v>
      </c>
      <c r="P17" s="73">
        <v>5</v>
      </c>
      <c r="Q17" s="118">
        <f>P17/O17</f>
        <v>0.5555555555555556</v>
      </c>
      <c r="R17" s="114">
        <f>C17</f>
        <v>8</v>
      </c>
      <c r="S17" s="21">
        <v>5</v>
      </c>
      <c r="T17" s="79">
        <f>S17/R17</f>
        <v>0.625</v>
      </c>
    </row>
    <row r="18" spans="1:20" ht="27" customHeight="1">
      <c r="A18" s="9" t="s">
        <v>9</v>
      </c>
      <c r="B18" s="8" t="s">
        <v>15</v>
      </c>
      <c r="C18" s="19">
        <v>12</v>
      </c>
      <c r="D18" s="19">
        <v>78</v>
      </c>
      <c r="E18" s="19">
        <v>46</v>
      </c>
      <c r="F18" s="20">
        <f t="shared" si="1"/>
        <v>0.5897435897435898</v>
      </c>
      <c r="G18" s="99">
        <v>37</v>
      </c>
      <c r="H18" s="54">
        <f>G18/E18</f>
        <v>0.8043478260869565</v>
      </c>
      <c r="I18" s="76">
        <v>27</v>
      </c>
      <c r="J18" s="20">
        <f aca="true" t="shared" si="7" ref="J18:J30">I18/E18</f>
        <v>0.5869565217391305</v>
      </c>
      <c r="K18" s="77">
        <v>15</v>
      </c>
      <c r="L18" s="20">
        <f>K18/G18</f>
        <v>0.40540540540540543</v>
      </c>
      <c r="M18" s="78">
        <v>19</v>
      </c>
      <c r="N18" s="20">
        <f aca="true" t="shared" si="8" ref="N18:N28">M18/G18</f>
        <v>0.5135135135135135</v>
      </c>
      <c r="O18" s="77">
        <v>19</v>
      </c>
      <c r="P18" s="77">
        <v>12</v>
      </c>
      <c r="Q18" s="118">
        <f aca="true" t="shared" si="9" ref="Q18:Q30">P18/O18</f>
        <v>0.631578947368421</v>
      </c>
      <c r="R18" s="114">
        <f aca="true" t="shared" si="10" ref="R18:R26">C18</f>
        <v>12</v>
      </c>
      <c r="S18" s="21">
        <v>12</v>
      </c>
      <c r="T18" s="79">
        <f>S18/R18</f>
        <v>1</v>
      </c>
    </row>
    <row r="19" spans="1:20" ht="22.5" customHeight="1">
      <c r="A19" s="124" t="s">
        <v>10</v>
      </c>
      <c r="B19" s="8" t="s">
        <v>15</v>
      </c>
      <c r="C19" s="19">
        <v>63</v>
      </c>
      <c r="D19" s="19">
        <v>415</v>
      </c>
      <c r="E19" s="19">
        <v>255</v>
      </c>
      <c r="F19" s="20">
        <f t="shared" si="1"/>
        <v>0.6144578313253012</v>
      </c>
      <c r="G19" s="21">
        <v>222</v>
      </c>
      <c r="H19" s="54">
        <f aca="true" t="shared" si="11" ref="H19:H28">G19/E19</f>
        <v>0.8705882352941177</v>
      </c>
      <c r="I19" s="76">
        <f>61+64</f>
        <v>125</v>
      </c>
      <c r="J19" s="20">
        <f t="shared" si="7"/>
        <v>0.49019607843137253</v>
      </c>
      <c r="K19" s="77">
        <f>39+49</f>
        <v>88</v>
      </c>
      <c r="L19" s="20">
        <f aca="true" t="shared" si="12" ref="L19:L30">K19/G19</f>
        <v>0.3963963963963964</v>
      </c>
      <c r="M19" s="78">
        <f>39+48</f>
        <v>87</v>
      </c>
      <c r="N19" s="20">
        <f t="shared" si="8"/>
        <v>0.3918918918918919</v>
      </c>
      <c r="O19" s="77">
        <v>85</v>
      </c>
      <c r="P19" s="77">
        <v>67</v>
      </c>
      <c r="Q19" s="118">
        <f t="shared" si="9"/>
        <v>0.788235294117647</v>
      </c>
      <c r="R19" s="115" t="s">
        <v>45</v>
      </c>
      <c r="S19" s="21">
        <v>67</v>
      </c>
      <c r="T19" s="79">
        <f>S19/67</f>
        <v>1</v>
      </c>
    </row>
    <row r="20" spans="1:20" ht="22.5" customHeight="1">
      <c r="A20" s="125"/>
      <c r="B20" s="8" t="s">
        <v>16</v>
      </c>
      <c r="C20" s="19">
        <v>4</v>
      </c>
      <c r="D20" s="19">
        <v>1</v>
      </c>
      <c r="E20" s="19">
        <v>1</v>
      </c>
      <c r="F20" s="20">
        <f t="shared" si="1"/>
        <v>1</v>
      </c>
      <c r="G20" s="21">
        <v>1</v>
      </c>
      <c r="H20" s="54">
        <f t="shared" si="11"/>
        <v>1</v>
      </c>
      <c r="I20" s="76">
        <v>0</v>
      </c>
      <c r="J20" s="20">
        <f t="shared" si="7"/>
        <v>0</v>
      </c>
      <c r="K20" s="77">
        <v>0</v>
      </c>
      <c r="L20" s="20">
        <f t="shared" si="12"/>
        <v>0</v>
      </c>
      <c r="M20" s="78">
        <v>0</v>
      </c>
      <c r="N20" s="20">
        <f t="shared" si="8"/>
        <v>0</v>
      </c>
      <c r="O20" s="47"/>
      <c r="P20" s="47"/>
      <c r="Q20" s="119"/>
      <c r="R20" s="114">
        <v>0</v>
      </c>
      <c r="S20" s="47"/>
      <c r="T20" s="47"/>
    </row>
    <row r="21" spans="1:20" ht="22.5" customHeight="1">
      <c r="A21" s="126"/>
      <c r="B21" s="8" t="s">
        <v>17</v>
      </c>
      <c r="C21" s="19"/>
      <c r="D21" s="19">
        <v>2</v>
      </c>
      <c r="E21" s="19">
        <v>1</v>
      </c>
      <c r="F21" s="20">
        <f t="shared" si="1"/>
        <v>0.5</v>
      </c>
      <c r="G21" s="47"/>
      <c r="H21" s="55"/>
      <c r="I21" s="76">
        <v>0</v>
      </c>
      <c r="J21" s="20">
        <f t="shared" si="7"/>
        <v>0</v>
      </c>
      <c r="K21" s="47"/>
      <c r="L21" s="96"/>
      <c r="M21" s="78">
        <v>0</v>
      </c>
      <c r="N21" s="20">
        <v>0</v>
      </c>
      <c r="O21" s="47"/>
      <c r="P21" s="47"/>
      <c r="Q21" s="119"/>
      <c r="R21" s="116"/>
      <c r="S21" s="47"/>
      <c r="T21" s="47"/>
    </row>
    <row r="22" spans="1:20" ht="22.5" customHeight="1">
      <c r="A22" s="124" t="s">
        <v>11</v>
      </c>
      <c r="B22" s="8" t="s">
        <v>15</v>
      </c>
      <c r="C22" s="19">
        <v>34</v>
      </c>
      <c r="D22" s="19">
        <v>99</v>
      </c>
      <c r="E22" s="19">
        <v>64</v>
      </c>
      <c r="F22" s="20">
        <f t="shared" si="1"/>
        <v>0.6464646464646465</v>
      </c>
      <c r="G22" s="21">
        <v>60</v>
      </c>
      <c r="H22" s="54">
        <f t="shared" si="11"/>
        <v>0.9375</v>
      </c>
      <c r="I22" s="76">
        <v>50</v>
      </c>
      <c r="J22" s="20">
        <f t="shared" si="7"/>
        <v>0.78125</v>
      </c>
      <c r="K22" s="77">
        <v>15</v>
      </c>
      <c r="L22" s="20">
        <f t="shared" si="12"/>
        <v>0.25</v>
      </c>
      <c r="M22" s="78">
        <v>28</v>
      </c>
      <c r="N22" s="20">
        <f t="shared" si="8"/>
        <v>0.4666666666666667</v>
      </c>
      <c r="O22" s="77">
        <v>27</v>
      </c>
      <c r="P22" s="77">
        <v>24</v>
      </c>
      <c r="Q22" s="118">
        <f t="shared" si="9"/>
        <v>0.8888888888888888</v>
      </c>
      <c r="R22" s="114">
        <f t="shared" si="10"/>
        <v>34</v>
      </c>
      <c r="S22" s="21">
        <v>23</v>
      </c>
      <c r="T22" s="79">
        <f>S22/R22</f>
        <v>0.6764705882352942</v>
      </c>
    </row>
    <row r="23" spans="1:20" ht="22.5" customHeight="1">
      <c r="A23" s="126"/>
      <c r="B23" s="8" t="s">
        <v>16</v>
      </c>
      <c r="C23" s="19">
        <v>1</v>
      </c>
      <c r="D23" s="19">
        <v>1</v>
      </c>
      <c r="E23" s="19">
        <v>1</v>
      </c>
      <c r="F23" s="20">
        <f>E23/D23</f>
        <v>1</v>
      </c>
      <c r="G23" s="21">
        <v>1</v>
      </c>
      <c r="H23" s="54">
        <f t="shared" si="11"/>
        <v>1</v>
      </c>
      <c r="I23" s="76">
        <v>1</v>
      </c>
      <c r="J23" s="20">
        <f t="shared" si="7"/>
        <v>1</v>
      </c>
      <c r="K23" s="77">
        <v>1</v>
      </c>
      <c r="L23" s="20">
        <f t="shared" si="12"/>
        <v>1</v>
      </c>
      <c r="M23" s="78">
        <v>1</v>
      </c>
      <c r="N23" s="20">
        <f t="shared" si="8"/>
        <v>1</v>
      </c>
      <c r="O23" s="77">
        <v>1</v>
      </c>
      <c r="P23" s="77">
        <v>1</v>
      </c>
      <c r="Q23" s="118">
        <f t="shared" si="9"/>
        <v>1</v>
      </c>
      <c r="R23" s="114">
        <f t="shared" si="10"/>
        <v>1</v>
      </c>
      <c r="S23" s="21">
        <v>1</v>
      </c>
      <c r="T23" s="79">
        <f>S23/R23</f>
        <v>1</v>
      </c>
    </row>
    <row r="24" spans="1:20" ht="25.5" customHeight="1">
      <c r="A24" s="9" t="s">
        <v>12</v>
      </c>
      <c r="B24" s="8" t="s">
        <v>15</v>
      </c>
      <c r="C24" s="19">
        <v>5</v>
      </c>
      <c r="D24" s="19">
        <v>46</v>
      </c>
      <c r="E24" s="19">
        <v>21</v>
      </c>
      <c r="F24" s="20">
        <f t="shared" si="1"/>
        <v>0.45652173913043476</v>
      </c>
      <c r="G24" s="72">
        <v>19</v>
      </c>
      <c r="H24" s="54">
        <f t="shared" si="11"/>
        <v>0.9047619047619048</v>
      </c>
      <c r="I24" s="76">
        <v>18</v>
      </c>
      <c r="J24" s="20">
        <f t="shared" si="7"/>
        <v>0.8571428571428571</v>
      </c>
      <c r="K24" s="77">
        <v>10</v>
      </c>
      <c r="L24" s="20">
        <f t="shared" si="12"/>
        <v>0.5263157894736842</v>
      </c>
      <c r="M24" s="78">
        <v>16</v>
      </c>
      <c r="N24" s="20">
        <f t="shared" si="8"/>
        <v>0.8421052631578947</v>
      </c>
      <c r="O24" s="77">
        <v>15</v>
      </c>
      <c r="P24" s="77">
        <v>7</v>
      </c>
      <c r="Q24" s="118">
        <f t="shared" si="9"/>
        <v>0.4666666666666667</v>
      </c>
      <c r="R24" s="114">
        <f t="shared" si="10"/>
        <v>5</v>
      </c>
      <c r="S24" s="21">
        <v>5</v>
      </c>
      <c r="T24" s="79">
        <f>S24/R24</f>
        <v>1</v>
      </c>
    </row>
    <row r="25" spans="1:20" ht="22.5" customHeight="1">
      <c r="A25" s="124" t="s">
        <v>13</v>
      </c>
      <c r="B25" s="8" t="s">
        <v>15</v>
      </c>
      <c r="C25" s="19">
        <v>15</v>
      </c>
      <c r="D25" s="19">
        <v>102</v>
      </c>
      <c r="E25" s="19">
        <v>43</v>
      </c>
      <c r="F25" s="20">
        <f t="shared" si="1"/>
        <v>0.4215686274509804</v>
      </c>
      <c r="G25" s="21">
        <v>39</v>
      </c>
      <c r="H25" s="54">
        <f t="shared" si="11"/>
        <v>0.9069767441860465</v>
      </c>
      <c r="I25" s="76">
        <v>19</v>
      </c>
      <c r="J25" s="20">
        <f t="shared" si="7"/>
        <v>0.4418604651162791</v>
      </c>
      <c r="K25" s="77">
        <v>14</v>
      </c>
      <c r="L25" s="20">
        <f t="shared" si="12"/>
        <v>0.358974358974359</v>
      </c>
      <c r="M25" s="78">
        <v>13</v>
      </c>
      <c r="N25" s="20">
        <f t="shared" si="8"/>
        <v>0.3333333333333333</v>
      </c>
      <c r="O25" s="77">
        <v>14</v>
      </c>
      <c r="P25" s="77">
        <v>9</v>
      </c>
      <c r="Q25" s="118">
        <f t="shared" si="9"/>
        <v>0.6428571428571429</v>
      </c>
      <c r="R25" s="114">
        <f t="shared" si="10"/>
        <v>15</v>
      </c>
      <c r="S25" s="21">
        <v>9</v>
      </c>
      <c r="T25" s="79">
        <f>S25/R25</f>
        <v>0.6</v>
      </c>
    </row>
    <row r="26" spans="1:20" ht="22.5" customHeight="1">
      <c r="A26" s="125"/>
      <c r="B26" s="8" t="s">
        <v>16</v>
      </c>
      <c r="C26" s="19">
        <v>1</v>
      </c>
      <c r="D26" s="19">
        <v>2</v>
      </c>
      <c r="E26" s="19">
        <v>1</v>
      </c>
      <c r="F26" s="20">
        <f t="shared" si="1"/>
        <v>0.5</v>
      </c>
      <c r="G26" s="21">
        <v>1</v>
      </c>
      <c r="H26" s="54">
        <f t="shared" si="11"/>
        <v>1</v>
      </c>
      <c r="I26" s="76">
        <v>1</v>
      </c>
      <c r="J26" s="20">
        <f t="shared" si="7"/>
        <v>1</v>
      </c>
      <c r="K26" s="77">
        <v>1</v>
      </c>
      <c r="L26" s="20">
        <f t="shared" si="12"/>
        <v>1</v>
      </c>
      <c r="M26" s="78">
        <v>1</v>
      </c>
      <c r="N26" s="20">
        <f t="shared" si="8"/>
        <v>1</v>
      </c>
      <c r="O26" s="77">
        <v>1</v>
      </c>
      <c r="P26" s="77">
        <v>1</v>
      </c>
      <c r="Q26" s="118">
        <f t="shared" si="9"/>
        <v>1</v>
      </c>
      <c r="R26" s="114">
        <f t="shared" si="10"/>
        <v>1</v>
      </c>
      <c r="S26" s="21">
        <v>1</v>
      </c>
      <c r="T26" s="79">
        <f>S26/R26</f>
        <v>1</v>
      </c>
    </row>
    <row r="27" spans="1:20" ht="22.5" customHeight="1">
      <c r="A27" s="126"/>
      <c r="B27" s="8" t="s">
        <v>17</v>
      </c>
      <c r="C27" s="19"/>
      <c r="D27" s="19">
        <v>8</v>
      </c>
      <c r="E27" s="19">
        <v>1</v>
      </c>
      <c r="F27" s="20">
        <f t="shared" si="1"/>
        <v>0.125</v>
      </c>
      <c r="G27" s="47"/>
      <c r="H27" s="55"/>
      <c r="I27" s="76">
        <v>1</v>
      </c>
      <c r="J27" s="20">
        <f t="shared" si="7"/>
        <v>1</v>
      </c>
      <c r="K27" s="47"/>
      <c r="L27" s="96"/>
      <c r="M27" s="78">
        <v>1</v>
      </c>
      <c r="N27" s="20">
        <f>M27/E27</f>
        <v>1</v>
      </c>
      <c r="O27" s="77">
        <v>0</v>
      </c>
      <c r="P27" s="77">
        <v>0</v>
      </c>
      <c r="Q27" s="118">
        <v>0</v>
      </c>
      <c r="R27" s="116"/>
      <c r="S27" s="47"/>
      <c r="T27" s="100"/>
    </row>
    <row r="28" spans="1:20" ht="22.5" customHeight="1">
      <c r="A28" s="124" t="s">
        <v>14</v>
      </c>
      <c r="B28" s="8" t="s">
        <v>15</v>
      </c>
      <c r="C28" s="19">
        <v>59</v>
      </c>
      <c r="D28" s="19">
        <v>146</v>
      </c>
      <c r="E28" s="19">
        <v>78</v>
      </c>
      <c r="F28" s="20">
        <f t="shared" si="1"/>
        <v>0.5342465753424658</v>
      </c>
      <c r="G28" s="21">
        <v>68</v>
      </c>
      <c r="H28" s="54">
        <f t="shared" si="11"/>
        <v>0.8717948717948718</v>
      </c>
      <c r="I28" s="76">
        <v>52</v>
      </c>
      <c r="J28" s="20">
        <f t="shared" si="7"/>
        <v>0.6666666666666666</v>
      </c>
      <c r="K28" s="77">
        <v>42</v>
      </c>
      <c r="L28" s="20">
        <f t="shared" si="12"/>
        <v>0.6176470588235294</v>
      </c>
      <c r="M28" s="78">
        <v>41</v>
      </c>
      <c r="N28" s="20">
        <f t="shared" si="8"/>
        <v>0.6029411764705882</v>
      </c>
      <c r="O28" s="77">
        <v>41</v>
      </c>
      <c r="P28" s="77">
        <v>39</v>
      </c>
      <c r="Q28" s="118">
        <f t="shared" si="9"/>
        <v>0.9512195121951219</v>
      </c>
      <c r="R28" s="115" t="s">
        <v>46</v>
      </c>
      <c r="S28" s="21">
        <v>39</v>
      </c>
      <c r="T28" s="79">
        <f>S28/63</f>
        <v>0.6190476190476191</v>
      </c>
    </row>
    <row r="29" spans="1:20" ht="22.5" customHeight="1" thickBot="1">
      <c r="A29" s="126"/>
      <c r="B29" s="8" t="s">
        <v>16</v>
      </c>
      <c r="C29" s="19">
        <v>4</v>
      </c>
      <c r="D29" s="19">
        <v>1</v>
      </c>
      <c r="E29" s="19">
        <v>0</v>
      </c>
      <c r="F29" s="23">
        <f>E29/D29</f>
        <v>0</v>
      </c>
      <c r="G29" s="21">
        <v>0</v>
      </c>
      <c r="H29" s="54">
        <v>0</v>
      </c>
      <c r="I29" s="97"/>
      <c r="J29" s="96"/>
      <c r="K29" s="46"/>
      <c r="L29" s="96"/>
      <c r="M29" s="98"/>
      <c r="N29" s="96"/>
      <c r="O29" s="46"/>
      <c r="P29" s="46"/>
      <c r="Q29" s="121"/>
      <c r="R29" s="116"/>
      <c r="S29" s="46"/>
      <c r="T29" s="104"/>
    </row>
    <row r="30" spans="1:20" s="35" customFormat="1" ht="22.5" customHeight="1" thickBot="1">
      <c r="A30" s="32" t="s">
        <v>31</v>
      </c>
      <c r="B30" s="109" t="s">
        <v>28</v>
      </c>
      <c r="C30" s="24">
        <f>SUM(C17:C29)</f>
        <v>206</v>
      </c>
      <c r="D30" s="24">
        <f>SUM(D17:D29)</f>
        <v>947</v>
      </c>
      <c r="E30" s="24">
        <f>SUM(E17:E29)</f>
        <v>536</v>
      </c>
      <c r="F30" s="25">
        <f>E30/D30</f>
        <v>0.5659978880675819</v>
      </c>
      <c r="G30" s="34">
        <f>SUM(G17:G29)</f>
        <v>472</v>
      </c>
      <c r="H30" s="53">
        <f>G30/E30</f>
        <v>0.8805970149253731</v>
      </c>
      <c r="I30" s="24">
        <f>SUM(I17:I29)</f>
        <v>304</v>
      </c>
      <c r="J30" s="20">
        <f t="shared" si="7"/>
        <v>0.5671641791044776</v>
      </c>
      <c r="K30" s="81">
        <f>SUM(K17:K29)</f>
        <v>195</v>
      </c>
      <c r="L30" s="20">
        <f t="shared" si="12"/>
        <v>0.413135593220339</v>
      </c>
      <c r="M30" s="122">
        <f>SUM(M17:M29)</f>
        <v>216</v>
      </c>
      <c r="N30" s="75">
        <f>M30/G30</f>
        <v>0.4576271186440678</v>
      </c>
      <c r="O30" s="81">
        <f>SUM(O17:O29)</f>
        <v>212</v>
      </c>
      <c r="P30" s="81">
        <f>SUM(P17:P29)</f>
        <v>165</v>
      </c>
      <c r="Q30" s="25">
        <f t="shared" si="9"/>
        <v>0.7783018867924528</v>
      </c>
      <c r="R30" s="81">
        <f>63+R26+R25+R24+R23+R22+R20+67+R18+R17</f>
        <v>206</v>
      </c>
      <c r="S30" s="87">
        <f>SUM(S17:S28)</f>
        <v>162</v>
      </c>
      <c r="T30" s="117">
        <f>S30/R30</f>
        <v>0.7864077669902912</v>
      </c>
    </row>
    <row r="31" spans="1:17" s="11" customFormat="1" ht="22.5" customHeight="1" thickBot="1">
      <c r="A31" s="32" t="s">
        <v>32</v>
      </c>
      <c r="C31" s="36"/>
      <c r="D31" s="36"/>
      <c r="E31" s="36"/>
      <c r="I31" s="83"/>
      <c r="J31" s="84"/>
      <c r="K31" s="31"/>
      <c r="L31" s="85"/>
      <c r="M31" s="86"/>
      <c r="N31" s="85"/>
      <c r="O31" s="31"/>
      <c r="P31" s="31"/>
      <c r="Q31" s="85"/>
    </row>
    <row r="32" spans="1:20" s="11" customFormat="1" ht="22.5" customHeight="1" thickBot="1" thickTop="1">
      <c r="A32" s="106" t="s">
        <v>33</v>
      </c>
      <c r="B32" s="37" t="s">
        <v>28</v>
      </c>
      <c r="C32" s="38">
        <f>C30+C15</f>
        <v>564</v>
      </c>
      <c r="D32" s="38">
        <f>D30+D15</f>
        <v>3884</v>
      </c>
      <c r="E32" s="38">
        <f>E30+E15</f>
        <v>1850</v>
      </c>
      <c r="F32" s="39">
        <f>E32/D32</f>
        <v>0.476313079299691</v>
      </c>
      <c r="G32" s="38">
        <f>G30+G15</f>
        <v>1690</v>
      </c>
      <c r="H32" s="56">
        <f>G32/E32</f>
        <v>0.9135135135135135</v>
      </c>
      <c r="I32" s="24">
        <f>I30+I15</f>
        <v>769</v>
      </c>
      <c r="J32" s="123">
        <f>I32/E32</f>
        <v>0.41567567567567565</v>
      </c>
      <c r="K32" s="81">
        <f>K30+K15</f>
        <v>642</v>
      </c>
      <c r="L32" s="88">
        <f>K32/G32</f>
        <v>0.37988165680473374</v>
      </c>
      <c r="M32" s="122">
        <f>M30+M15</f>
        <v>689</v>
      </c>
      <c r="N32" s="88">
        <f>M32/G32</f>
        <v>0.4076923076923077</v>
      </c>
      <c r="O32" s="81">
        <f>O30+O15</f>
        <v>676</v>
      </c>
      <c r="P32" s="81">
        <f>P30+P15</f>
        <v>501</v>
      </c>
      <c r="Q32" s="88">
        <f>P32/O32</f>
        <v>0.7411242603550295</v>
      </c>
      <c r="R32" s="81">
        <f>R30+R15</f>
        <v>564</v>
      </c>
      <c r="S32" s="81">
        <f>S30+S15</f>
        <v>477</v>
      </c>
      <c r="T32" s="88">
        <f>S32/R32</f>
        <v>0.8457446808510638</v>
      </c>
    </row>
    <row r="33" spans="1:17" s="11" customFormat="1" ht="22.5" customHeight="1" thickTop="1">
      <c r="A33" s="71"/>
      <c r="B33" s="40"/>
      <c r="C33" s="18"/>
      <c r="D33" s="18"/>
      <c r="E33" s="18"/>
      <c r="F33" s="31"/>
      <c r="G33" s="18"/>
      <c r="H33" s="31"/>
      <c r="I33" s="83"/>
      <c r="J33" s="84"/>
      <c r="K33" s="31"/>
      <c r="L33" s="85"/>
      <c r="M33" s="86"/>
      <c r="N33" s="85"/>
      <c r="O33" s="31"/>
      <c r="P33" s="31"/>
      <c r="Q33" s="85"/>
    </row>
    <row r="34" spans="2:17" s="41" customFormat="1" ht="22.5" customHeight="1">
      <c r="B34" s="40"/>
      <c r="C34" s="18"/>
      <c r="D34" s="18"/>
      <c r="E34" s="127"/>
      <c r="F34" s="127"/>
      <c r="G34" s="43"/>
      <c r="H34" s="44"/>
      <c r="I34" s="83"/>
      <c r="J34" s="84"/>
      <c r="K34" s="31"/>
      <c r="L34" s="85"/>
      <c r="M34" s="86"/>
      <c r="N34" s="85"/>
      <c r="O34" s="31"/>
      <c r="P34" s="31"/>
      <c r="Q34" s="85"/>
    </row>
    <row r="35" spans="9:17" ht="33.75" customHeight="1">
      <c r="I35" s="83"/>
      <c r="J35" s="84"/>
      <c r="K35" s="31"/>
      <c r="L35" s="85"/>
      <c r="M35" s="86"/>
      <c r="N35" s="85"/>
      <c r="O35" s="31"/>
      <c r="P35" s="31"/>
      <c r="Q35" s="85"/>
    </row>
    <row r="36" spans="1:17" ht="22.5" customHeight="1">
      <c r="A36" s="18"/>
      <c r="I36" s="89"/>
      <c r="J36" s="90"/>
      <c r="K36" s="89"/>
      <c r="L36" s="90"/>
      <c r="M36" s="91"/>
      <c r="N36" s="90"/>
      <c r="O36" s="89"/>
      <c r="P36" s="89"/>
      <c r="Q36" s="90"/>
    </row>
    <row r="37" spans="1:17" ht="22.5" customHeight="1">
      <c r="A37" s="18"/>
      <c r="I37" s="14"/>
      <c r="J37" s="92"/>
      <c r="K37" s="14"/>
      <c r="L37" s="92"/>
      <c r="M37" s="93"/>
      <c r="N37" s="14"/>
      <c r="O37" s="14"/>
      <c r="P37" s="14"/>
      <c r="Q37" s="14"/>
    </row>
    <row r="38" spans="1:17" ht="22.5" customHeight="1">
      <c r="A38" s="18"/>
      <c r="I38" s="26"/>
      <c r="J38" s="94"/>
      <c r="K38" s="26"/>
      <c r="L38" s="94"/>
      <c r="M38" s="95"/>
      <c r="N38" s="26"/>
      <c r="O38" s="26"/>
      <c r="P38" s="26"/>
      <c r="Q38" s="26"/>
    </row>
    <row r="39" spans="9:17" ht="22.5" customHeight="1">
      <c r="I39" s="18"/>
      <c r="J39" s="85"/>
      <c r="K39" s="18"/>
      <c r="L39" s="85"/>
      <c r="M39" s="86"/>
      <c r="N39" s="31"/>
      <c r="O39" s="18"/>
      <c r="P39" s="18"/>
      <c r="Q39" s="31"/>
    </row>
    <row r="40" spans="9:17" ht="22.5" customHeight="1">
      <c r="I40" s="18"/>
      <c r="J40" s="85"/>
      <c r="K40" s="18"/>
      <c r="L40" s="85"/>
      <c r="M40" s="86"/>
      <c r="N40" s="31"/>
      <c r="O40" s="18"/>
      <c r="P40" s="18"/>
      <c r="Q40" s="31"/>
    </row>
    <row r="41" spans="9:17" ht="22.5" customHeight="1">
      <c r="I41" s="18"/>
      <c r="J41" s="85"/>
      <c r="K41" s="18"/>
      <c r="L41" s="85"/>
      <c r="M41" s="86"/>
      <c r="N41" s="31"/>
      <c r="O41" s="18"/>
      <c r="P41" s="18"/>
      <c r="Q41" s="31"/>
    </row>
    <row r="42" spans="9:17" ht="22.5" customHeight="1">
      <c r="I42" s="18"/>
      <c r="J42" s="85"/>
      <c r="K42" s="18"/>
      <c r="L42" s="85"/>
      <c r="M42" s="86"/>
      <c r="N42" s="31"/>
      <c r="O42" s="18"/>
      <c r="P42" s="18"/>
      <c r="Q42" s="31"/>
    </row>
  </sheetData>
  <mergeCells count="11">
    <mergeCell ref="A6:A8"/>
    <mergeCell ref="A9:A10"/>
    <mergeCell ref="A12:A14"/>
    <mergeCell ref="B1:C1"/>
    <mergeCell ref="A2:B2"/>
    <mergeCell ref="A3:A4"/>
    <mergeCell ref="A25:A27"/>
    <mergeCell ref="A28:A29"/>
    <mergeCell ref="E34:F34"/>
    <mergeCell ref="A19:A21"/>
    <mergeCell ref="A22:A23"/>
  </mergeCells>
  <printOptions horizontalCentered="1"/>
  <pageMargins left="0.75" right="0.75" top="1" bottom="1" header="0" footer="0"/>
  <pageSetup horizontalDpi="600" verticalDpi="600" orientation="landscape" paperSize="9" scale="6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8" sqref="F8"/>
    </sheetView>
  </sheetViews>
  <sheetFormatPr defaultColWidth="11.421875" defaultRowHeight="12.75"/>
  <sheetData>
    <row r="1" spans="1:6" ht="39.75" thickBot="1" thickTop="1">
      <c r="A1" s="2" t="s">
        <v>0</v>
      </c>
      <c r="B1" s="129" t="s">
        <v>1</v>
      </c>
      <c r="C1" s="130"/>
      <c r="D1" s="2" t="s">
        <v>18</v>
      </c>
      <c r="E1" s="2" t="s">
        <v>34</v>
      </c>
      <c r="F1" s="42" t="s">
        <v>35</v>
      </c>
    </row>
    <row r="2" spans="1:6" ht="15.75" thickTop="1">
      <c r="A2" s="131" t="s">
        <v>27</v>
      </c>
      <c r="B2" s="131"/>
      <c r="C2" s="12"/>
      <c r="D2" s="13"/>
      <c r="E2" s="13"/>
      <c r="F2" s="13"/>
    </row>
    <row r="3" spans="1:6" ht="14.25">
      <c r="A3" s="124" t="s">
        <v>2</v>
      </c>
      <c r="B3" s="10" t="s">
        <v>15</v>
      </c>
      <c r="C3" s="15">
        <v>21</v>
      </c>
      <c r="D3" s="15">
        <v>127</v>
      </c>
      <c r="E3" s="15">
        <v>64</v>
      </c>
      <c r="F3" s="16">
        <f>E3/D3</f>
        <v>0.5039370078740157</v>
      </c>
    </row>
    <row r="4" spans="1:6" ht="14.25">
      <c r="A4" s="126"/>
      <c r="B4" s="8" t="s">
        <v>16</v>
      </c>
      <c r="C4" s="19">
        <v>1</v>
      </c>
      <c r="D4" s="19">
        <v>1</v>
      </c>
      <c r="E4" s="19">
        <v>0</v>
      </c>
      <c r="F4" s="20">
        <f>E4/D4</f>
        <v>0</v>
      </c>
    </row>
    <row r="5" spans="1:6" ht="42.75">
      <c r="A5" s="9" t="s">
        <v>3</v>
      </c>
      <c r="B5" s="8" t="s">
        <v>15</v>
      </c>
      <c r="C5" s="19">
        <v>30</v>
      </c>
      <c r="D5" s="19">
        <v>406</v>
      </c>
      <c r="E5" s="19">
        <v>146</v>
      </c>
      <c r="F5" s="20">
        <f aca="true" t="shared" si="0" ref="F5:F28">E5/D5</f>
        <v>0.35960591133004927</v>
      </c>
    </row>
    <row r="6" spans="1:6" ht="14.25">
      <c r="A6" s="128" t="s">
        <v>4</v>
      </c>
      <c r="B6" s="8" t="s">
        <v>15</v>
      </c>
      <c r="C6" s="19">
        <v>101</v>
      </c>
      <c r="D6" s="19">
        <v>1310</v>
      </c>
      <c r="E6" s="19">
        <v>588</v>
      </c>
      <c r="F6" s="20">
        <f t="shared" si="0"/>
        <v>0.4488549618320611</v>
      </c>
    </row>
    <row r="7" spans="1:6" ht="14.25">
      <c r="A7" s="128"/>
      <c r="B7" s="8" t="s">
        <v>16</v>
      </c>
      <c r="C7" s="19">
        <v>7</v>
      </c>
      <c r="D7" s="19">
        <v>12</v>
      </c>
      <c r="E7" s="19">
        <v>8</v>
      </c>
      <c r="F7" s="20">
        <f t="shared" si="0"/>
        <v>0.6666666666666666</v>
      </c>
    </row>
    <row r="8" spans="1:6" ht="14.25">
      <c r="A8" s="128"/>
      <c r="B8" s="8" t="s">
        <v>17</v>
      </c>
      <c r="C8" s="19"/>
      <c r="D8" s="19">
        <v>4</v>
      </c>
      <c r="E8" s="19">
        <v>2</v>
      </c>
      <c r="F8" s="20">
        <f t="shared" si="0"/>
        <v>0.5</v>
      </c>
    </row>
    <row r="9" spans="1:6" ht="14.25">
      <c r="A9" s="124" t="s">
        <v>5</v>
      </c>
      <c r="B9" s="8" t="s">
        <v>15</v>
      </c>
      <c r="C9" s="19">
        <v>121</v>
      </c>
      <c r="D9" s="19">
        <v>438</v>
      </c>
      <c r="E9" s="19">
        <v>229</v>
      </c>
      <c r="F9" s="20">
        <f t="shared" si="0"/>
        <v>0.5228310502283106</v>
      </c>
    </row>
    <row r="10" spans="1:6" ht="14.25">
      <c r="A10" s="126"/>
      <c r="B10" s="8" t="s">
        <v>16</v>
      </c>
      <c r="C10" s="19">
        <v>7</v>
      </c>
      <c r="D10" s="19">
        <v>4</v>
      </c>
      <c r="E10" s="19">
        <v>3</v>
      </c>
      <c r="F10" s="20">
        <f>E10/D10</f>
        <v>0.75</v>
      </c>
    </row>
    <row r="11" spans="1:6" ht="28.5">
      <c r="A11" s="9" t="s">
        <v>6</v>
      </c>
      <c r="B11" s="8" t="s">
        <v>15</v>
      </c>
      <c r="C11" s="19">
        <v>14</v>
      </c>
      <c r="D11" s="19">
        <v>195</v>
      </c>
      <c r="E11" s="19">
        <v>82</v>
      </c>
      <c r="F11" s="20">
        <f t="shared" si="0"/>
        <v>0.4205128205128205</v>
      </c>
    </row>
    <row r="12" spans="1:6" ht="14.25">
      <c r="A12" s="128" t="s">
        <v>7</v>
      </c>
      <c r="B12" s="8" t="s">
        <v>15</v>
      </c>
      <c r="C12" s="19">
        <v>53</v>
      </c>
      <c r="D12" s="19">
        <v>419</v>
      </c>
      <c r="E12" s="19">
        <v>185</v>
      </c>
      <c r="F12" s="20">
        <f t="shared" si="0"/>
        <v>0.441527446300716</v>
      </c>
    </row>
    <row r="13" spans="1:6" ht="14.25">
      <c r="A13" s="128"/>
      <c r="B13" s="8" t="s">
        <v>16</v>
      </c>
      <c r="C13" s="19">
        <v>3</v>
      </c>
      <c r="D13" s="19">
        <v>9</v>
      </c>
      <c r="E13" s="19">
        <v>4</v>
      </c>
      <c r="F13" s="20">
        <f t="shared" si="0"/>
        <v>0.4444444444444444</v>
      </c>
    </row>
    <row r="14" spans="1:6" ht="15" thickBot="1">
      <c r="A14" s="128"/>
      <c r="B14" s="8" t="s">
        <v>17</v>
      </c>
      <c r="C14" s="22"/>
      <c r="D14" s="22">
        <v>12</v>
      </c>
      <c r="E14" s="22">
        <v>3</v>
      </c>
      <c r="F14" s="23">
        <f t="shared" si="0"/>
        <v>0.25</v>
      </c>
    </row>
    <row r="15" spans="1:6" ht="15.75" thickBot="1">
      <c r="A15" s="6"/>
      <c r="B15" s="6"/>
      <c r="C15" s="24">
        <f>SUM(C3:C14)</f>
        <v>358</v>
      </c>
      <c r="D15" s="24">
        <f>SUM(D3:D14)</f>
        <v>2937</v>
      </c>
      <c r="E15" s="24">
        <f>SUM(E3:E14)</f>
        <v>1314</v>
      </c>
      <c r="F15" s="25">
        <f>E15/D15</f>
        <v>0.4473953013278856</v>
      </c>
    </row>
    <row r="16" spans="1:6" ht="28.5">
      <c r="A16" s="4" t="s">
        <v>26</v>
      </c>
      <c r="B16" s="27"/>
      <c r="C16" s="28"/>
      <c r="D16" s="28"/>
      <c r="E16" s="28"/>
      <c r="F16" s="29"/>
    </row>
    <row r="17" spans="1:6" ht="42.75">
      <c r="A17" s="9" t="s">
        <v>8</v>
      </c>
      <c r="B17" s="8" t="s">
        <v>15</v>
      </c>
      <c r="C17" s="19">
        <v>8</v>
      </c>
      <c r="D17" s="19">
        <v>46</v>
      </c>
      <c r="E17" s="19">
        <v>24</v>
      </c>
      <c r="F17" s="20">
        <f t="shared" si="0"/>
        <v>0.5217391304347826</v>
      </c>
    </row>
    <row r="18" spans="1:6" ht="42.75">
      <c r="A18" s="9" t="s">
        <v>9</v>
      </c>
      <c r="B18" s="8" t="s">
        <v>15</v>
      </c>
      <c r="C18" s="19">
        <v>12</v>
      </c>
      <c r="D18" s="19">
        <v>78</v>
      </c>
      <c r="E18" s="19">
        <v>46</v>
      </c>
      <c r="F18" s="20">
        <f t="shared" si="0"/>
        <v>0.5897435897435898</v>
      </c>
    </row>
    <row r="19" spans="1:6" ht="14.25">
      <c r="A19" s="124" t="s">
        <v>10</v>
      </c>
      <c r="B19" s="8" t="s">
        <v>15</v>
      </c>
      <c r="C19" s="19">
        <v>63</v>
      </c>
      <c r="D19" s="19">
        <v>415</v>
      </c>
      <c r="E19" s="19">
        <v>255</v>
      </c>
      <c r="F19" s="20">
        <f t="shared" si="0"/>
        <v>0.6144578313253012</v>
      </c>
    </row>
    <row r="20" spans="1:6" ht="14.25">
      <c r="A20" s="125"/>
      <c r="B20" s="8" t="s">
        <v>16</v>
      </c>
      <c r="C20" s="19">
        <v>4</v>
      </c>
      <c r="D20" s="19">
        <v>1</v>
      </c>
      <c r="E20" s="19">
        <v>1</v>
      </c>
      <c r="F20" s="20">
        <f t="shared" si="0"/>
        <v>1</v>
      </c>
    </row>
    <row r="21" spans="1:6" ht="14.25">
      <c r="A21" s="126"/>
      <c r="B21" s="8" t="s">
        <v>17</v>
      </c>
      <c r="C21" s="19"/>
      <c r="D21" s="19">
        <v>2</v>
      </c>
      <c r="E21" s="19">
        <v>1</v>
      </c>
      <c r="F21" s="20">
        <f t="shared" si="0"/>
        <v>0.5</v>
      </c>
    </row>
    <row r="22" spans="1:6" ht="14.25">
      <c r="A22" s="124" t="s">
        <v>11</v>
      </c>
      <c r="B22" s="8" t="s">
        <v>15</v>
      </c>
      <c r="C22" s="19">
        <v>34</v>
      </c>
      <c r="D22" s="19">
        <v>99</v>
      </c>
      <c r="E22" s="19">
        <v>64</v>
      </c>
      <c r="F22" s="20">
        <f t="shared" si="0"/>
        <v>0.6464646464646465</v>
      </c>
    </row>
    <row r="23" spans="1:6" ht="14.25">
      <c r="A23" s="126"/>
      <c r="B23" s="8" t="s">
        <v>16</v>
      </c>
      <c r="C23" s="19">
        <v>1</v>
      </c>
      <c r="D23" s="19">
        <v>1</v>
      </c>
      <c r="E23" s="19">
        <v>1</v>
      </c>
      <c r="F23" s="20">
        <f>E23/D23</f>
        <v>1</v>
      </c>
    </row>
    <row r="24" spans="1:6" ht="28.5">
      <c r="A24" s="9" t="s">
        <v>12</v>
      </c>
      <c r="B24" s="8" t="s">
        <v>15</v>
      </c>
      <c r="C24" s="19">
        <v>5</v>
      </c>
      <c r="D24" s="19">
        <v>46</v>
      </c>
      <c r="E24" s="19">
        <v>21</v>
      </c>
      <c r="F24" s="20">
        <f t="shared" si="0"/>
        <v>0.45652173913043476</v>
      </c>
    </row>
    <row r="25" spans="1:6" ht="14.25">
      <c r="A25" s="124" t="s">
        <v>13</v>
      </c>
      <c r="B25" s="8" t="s">
        <v>15</v>
      </c>
      <c r="C25" s="19">
        <v>15</v>
      </c>
      <c r="D25" s="19">
        <v>102</v>
      </c>
      <c r="E25" s="19">
        <v>43</v>
      </c>
      <c r="F25" s="20">
        <f t="shared" si="0"/>
        <v>0.4215686274509804</v>
      </c>
    </row>
    <row r="26" spans="1:6" ht="14.25">
      <c r="A26" s="125"/>
      <c r="B26" s="8" t="s">
        <v>16</v>
      </c>
      <c r="C26" s="19">
        <v>1</v>
      </c>
      <c r="D26" s="19">
        <v>2</v>
      </c>
      <c r="E26" s="19">
        <v>1</v>
      </c>
      <c r="F26" s="20">
        <f t="shared" si="0"/>
        <v>0.5</v>
      </c>
    </row>
    <row r="27" spans="1:6" ht="14.25">
      <c r="A27" s="126"/>
      <c r="B27" s="8" t="s">
        <v>17</v>
      </c>
      <c r="C27" s="19"/>
      <c r="D27" s="19">
        <v>8</v>
      </c>
      <c r="E27" s="19">
        <v>1</v>
      </c>
      <c r="F27" s="20">
        <f t="shared" si="0"/>
        <v>0.125</v>
      </c>
    </row>
    <row r="28" spans="1:6" ht="14.25">
      <c r="A28" s="124" t="s">
        <v>14</v>
      </c>
      <c r="B28" s="8" t="s">
        <v>15</v>
      </c>
      <c r="C28" s="19">
        <v>59</v>
      </c>
      <c r="D28" s="19">
        <v>146</v>
      </c>
      <c r="E28" s="19">
        <v>78</v>
      </c>
      <c r="F28" s="20">
        <f t="shared" si="0"/>
        <v>0.5342465753424658</v>
      </c>
    </row>
    <row r="29" spans="1:6" ht="15" thickBot="1">
      <c r="A29" s="126"/>
      <c r="B29" s="8" t="s">
        <v>16</v>
      </c>
      <c r="C29" s="19">
        <v>4</v>
      </c>
      <c r="D29" s="19">
        <v>1</v>
      </c>
      <c r="E29" s="19"/>
      <c r="F29" s="23">
        <f>E29/D29</f>
        <v>0</v>
      </c>
    </row>
    <row r="30" spans="1:6" ht="15.75" thickBot="1">
      <c r="A30" s="35"/>
      <c r="B30" s="33"/>
      <c r="C30" s="24">
        <f>SUM(C17:C29)</f>
        <v>206</v>
      </c>
      <c r="D30" s="24">
        <f>SUM(D17:D29)</f>
        <v>947</v>
      </c>
      <c r="E30" s="24">
        <f>SUM(E17:E29)</f>
        <v>536</v>
      </c>
      <c r="F30" s="25">
        <f>E30/D30</f>
        <v>0.5659978880675819</v>
      </c>
    </row>
    <row r="31" spans="1:6" ht="29.25" thickBot="1">
      <c r="A31" s="32" t="s">
        <v>31</v>
      </c>
      <c r="B31" s="11"/>
      <c r="C31" s="36"/>
      <c r="D31" s="36"/>
      <c r="E31" s="36"/>
      <c r="F31" s="11"/>
    </row>
    <row r="32" spans="1:6" ht="30" thickBot="1" thickTop="1">
      <c r="A32" s="32" t="s">
        <v>32</v>
      </c>
      <c r="B32" s="37" t="s">
        <v>28</v>
      </c>
      <c r="C32" s="38">
        <f>C30+C15</f>
        <v>564</v>
      </c>
      <c r="D32" s="38">
        <f>D30+D15</f>
        <v>3884</v>
      </c>
      <c r="E32" s="38">
        <f>E30+E15</f>
        <v>1850</v>
      </c>
      <c r="F32" s="39">
        <f>E32/D32</f>
        <v>0.476313079299691</v>
      </c>
    </row>
    <row r="33" spans="1:6" ht="15" thickTop="1">
      <c r="A33" s="132" t="s">
        <v>33</v>
      </c>
      <c r="B33" s="40"/>
      <c r="C33" s="18"/>
      <c r="D33" s="18"/>
      <c r="E33" s="18"/>
      <c r="F33" s="31"/>
    </row>
    <row r="34" spans="1:6" ht="14.25">
      <c r="A34" s="133"/>
      <c r="B34" s="40"/>
      <c r="C34" s="18"/>
      <c r="D34" s="18"/>
      <c r="E34" s="127"/>
      <c r="F34" s="127"/>
    </row>
  </sheetData>
  <mergeCells count="12">
    <mergeCell ref="A25:A27"/>
    <mergeCell ref="A28:A29"/>
    <mergeCell ref="A33:A34"/>
    <mergeCell ref="E34:F34"/>
    <mergeCell ref="A9:A10"/>
    <mergeCell ref="A12:A14"/>
    <mergeCell ref="A19:A21"/>
    <mergeCell ref="A22:A23"/>
    <mergeCell ref="B1:C1"/>
    <mergeCell ref="A2:B2"/>
    <mergeCell ref="A3:A4"/>
    <mergeCell ref="A6:A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PER01</dc:creator>
  <cp:keywords/>
  <dc:description/>
  <cp:lastModifiedBy>N222737</cp:lastModifiedBy>
  <cp:lastPrinted>2005-08-08T11:16:44Z</cp:lastPrinted>
  <dcterms:created xsi:type="dcterms:W3CDTF">2005-06-03T08:11:32Z</dcterms:created>
  <dcterms:modified xsi:type="dcterms:W3CDTF">2005-08-08T11:16:57Z</dcterms:modified>
  <cp:category/>
  <cp:version/>
  <cp:contentType/>
  <cp:contentStatus/>
</cp:coreProperties>
</file>