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31" yWindow="1515" windowWidth="14760" windowHeight="4560" activeTab="0"/>
  </bookViews>
  <sheets>
    <sheet name="Agencias" sheetId="1" r:id="rId1"/>
  </sheets>
  <definedNames>
    <definedName name="_xlnm.Print_Area" localSheetId="0">'Agencias'!$A$1:$P$177</definedName>
  </definedNames>
  <calcPr fullCalcOnLoad="1"/>
</workbook>
</file>

<file path=xl/sharedStrings.xml><?xml version="1.0" encoding="utf-8"?>
<sst xmlns="http://schemas.openxmlformats.org/spreadsheetml/2006/main" count="96" uniqueCount="26">
  <si>
    <t>Alsasua</t>
  </si>
  <si>
    <t>Aoiz</t>
  </si>
  <si>
    <t>Pamplona</t>
  </si>
  <si>
    <t>Tudela</t>
  </si>
  <si>
    <t>Santesteban</t>
  </si>
  <si>
    <t>Lodosa</t>
  </si>
  <si>
    <t>Estella</t>
  </si>
  <si>
    <t>Tafalla</t>
  </si>
  <si>
    <t>Ensanche</t>
  </si>
  <si>
    <t>Yamaguchi</t>
  </si>
  <si>
    <t>Rochapea</t>
  </si>
  <si>
    <t>INFORME PARO REGISTRADO POR AGENCIAS.VARIACIÓN INTERANUAL</t>
  </si>
  <si>
    <t>Evolución Paro Registrado por Agencias. Variación Interanual</t>
  </si>
  <si>
    <t>TOTAL</t>
  </si>
  <si>
    <t>Evolución del Peso del Paro Registrado según Agencias. Variación Interanual</t>
  </si>
  <si>
    <t>Gráficos Paro Registrado según Agencias. Variación Interanual</t>
  </si>
  <si>
    <t>% Incremento</t>
  </si>
  <si>
    <t>Agencias\Mes</t>
  </si>
  <si>
    <t>Diferencia Mes anterior</t>
  </si>
  <si>
    <t>OFICINA</t>
  </si>
  <si>
    <t>descenso %</t>
  </si>
  <si>
    <t>descenso absoluto</t>
  </si>
  <si>
    <t>Jerarquía</t>
  </si>
  <si>
    <t>Diferencia 2015-2016</t>
  </si>
  <si>
    <t>INF 80/2016</t>
  </si>
  <si>
    <t>(Agosto 2015 -Agosto 2016)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</si>
</sst>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%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7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name val="MS Sans Serif"/>
      <family val="2"/>
    </font>
    <font>
      <b/>
      <i/>
      <sz val="9"/>
      <name val="MS Sans Serif"/>
      <family val="2"/>
    </font>
    <font>
      <i/>
      <sz val="10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b/>
      <i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MS Sans Serif"/>
      <family val="2"/>
    </font>
    <font>
      <b/>
      <sz val="8"/>
      <name val="MS Sans Serif"/>
      <family val="2"/>
    </font>
    <font>
      <sz val="8"/>
      <name val="MS Sans Serif"/>
      <family val="2"/>
    </font>
    <font>
      <sz val="10"/>
      <name val="MS Sans Serif"/>
      <family val="2"/>
    </font>
    <font>
      <b/>
      <i/>
      <sz val="8"/>
      <name val="MS Sans Serif"/>
      <family val="2"/>
    </font>
    <font>
      <sz val="9"/>
      <name val="Arial"/>
      <family val="2"/>
    </font>
    <font>
      <b/>
      <sz val="6"/>
      <name val="MS Sans Serif"/>
      <family val="2"/>
    </font>
    <font>
      <b/>
      <sz val="7"/>
      <name val="MS Sans Serif"/>
      <family val="2"/>
    </font>
    <font>
      <i/>
      <sz val="8"/>
      <name val="MS Sans Serif"/>
      <family val="2"/>
    </font>
    <font>
      <sz val="10.5"/>
      <color indexed="8"/>
      <name val="Arial"/>
      <family val="2"/>
    </font>
    <font>
      <sz val="6"/>
      <color indexed="8"/>
      <name val="Arial"/>
      <family val="2"/>
    </font>
    <font>
      <sz val="10.25"/>
      <color indexed="8"/>
      <name val="Arial"/>
      <family val="2"/>
    </font>
    <font>
      <sz val="5.75"/>
      <color indexed="8"/>
      <name val="Arial"/>
      <family val="2"/>
    </font>
    <font>
      <sz val="9.25"/>
      <color indexed="8"/>
      <name val="Arial"/>
      <family val="2"/>
    </font>
    <font>
      <sz val="8"/>
      <color indexed="8"/>
      <name val="Arial"/>
      <family val="2"/>
    </font>
    <font>
      <sz val="5.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.25"/>
      <color indexed="8"/>
      <name val="Arial"/>
      <family val="2"/>
    </font>
    <font>
      <sz val="9"/>
      <color indexed="8"/>
      <name val="Arial"/>
      <family val="2"/>
    </font>
    <font>
      <b/>
      <sz val="9.25"/>
      <color indexed="8"/>
      <name val="Arial"/>
      <family val="2"/>
    </font>
    <font>
      <b/>
      <sz val="8.75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0" applyNumberFormat="0" applyBorder="0" applyAlignment="0" applyProtection="0"/>
    <xf numFmtId="0" fontId="56" fillId="21" borderId="1" applyNumberFormat="0" applyAlignment="0" applyProtection="0"/>
    <xf numFmtId="0" fontId="57" fillId="22" borderId="2" applyNumberFormat="0" applyAlignment="0" applyProtection="0"/>
    <xf numFmtId="0" fontId="58" fillId="0" borderId="3" applyNumberFormat="0" applyFill="0" applyAlignment="0" applyProtection="0"/>
    <xf numFmtId="0" fontId="59" fillId="0" borderId="0" applyNumberFormat="0" applyFill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60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3" fillId="21" borderId="5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59" fillId="0" borderId="8" applyNumberFormat="0" applyFill="0" applyAlignment="0" applyProtection="0"/>
    <xf numFmtId="0" fontId="69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justify"/>
    </xf>
    <xf numFmtId="0" fontId="11" fillId="0" borderId="0" xfId="0" applyFont="1" applyAlignment="1">
      <alignment horizontal="justify"/>
    </xf>
    <xf numFmtId="0" fontId="12" fillId="0" borderId="0" xfId="0" applyFont="1" applyAlignment="1">
      <alignment horizontal="center"/>
    </xf>
    <xf numFmtId="0" fontId="0" fillId="0" borderId="0" xfId="0" applyFont="1" applyAlignment="1">
      <alignment/>
    </xf>
    <xf numFmtId="49" fontId="12" fillId="0" borderId="0" xfId="0" applyNumberFormat="1" applyFont="1" applyAlignment="1">
      <alignment horizontal="center"/>
    </xf>
    <xf numFmtId="0" fontId="13" fillId="0" borderId="0" xfId="0" applyFont="1" applyAlignment="1">
      <alignment horizontal="right"/>
    </xf>
    <xf numFmtId="0" fontId="14" fillId="0" borderId="0" xfId="0" applyFont="1" applyAlignment="1">
      <alignment/>
    </xf>
    <xf numFmtId="3" fontId="14" fillId="0" borderId="0" xfId="0" applyNumberFormat="1" applyFont="1" applyAlignment="1">
      <alignment/>
    </xf>
    <xf numFmtId="0" fontId="15" fillId="33" borderId="10" xfId="0" applyFont="1" applyFill="1" applyBorder="1" applyAlignment="1">
      <alignment horizontal="left"/>
    </xf>
    <xf numFmtId="0" fontId="15" fillId="33" borderId="11" xfId="0" applyFont="1" applyFill="1" applyBorder="1" applyAlignment="1">
      <alignment horizontal="left"/>
    </xf>
    <xf numFmtId="0" fontId="5" fillId="33" borderId="11" xfId="0" applyFont="1" applyFill="1" applyBorder="1" applyAlignment="1">
      <alignment horizontal="left"/>
    </xf>
    <xf numFmtId="3" fontId="15" fillId="33" borderId="11" xfId="0" applyNumberFormat="1" applyFont="1" applyFill="1" applyBorder="1" applyAlignment="1">
      <alignment horizontal="left"/>
    </xf>
    <xf numFmtId="3" fontId="0" fillId="0" borderId="0" xfId="0" applyNumberFormat="1" applyAlignment="1">
      <alignment/>
    </xf>
    <xf numFmtId="0" fontId="18" fillId="0" borderId="0" xfId="0" applyFont="1" applyAlignment="1">
      <alignment/>
    </xf>
    <xf numFmtId="0" fontId="4" fillId="0" borderId="0" xfId="0" applyFont="1" applyBorder="1" applyAlignment="1">
      <alignment/>
    </xf>
    <xf numFmtId="10" fontId="4" fillId="0" borderId="0" xfId="0" applyNumberFormat="1" applyFont="1" applyBorder="1" applyAlignment="1">
      <alignment horizontal="right"/>
    </xf>
    <xf numFmtId="0" fontId="15" fillId="0" borderId="0" xfId="0" applyFont="1" applyFill="1" applyBorder="1" applyAlignment="1">
      <alignment horizontal="left"/>
    </xf>
    <xf numFmtId="9" fontId="4" fillId="0" borderId="0" xfId="54" applyNumberFormat="1" applyFont="1" applyFill="1" applyBorder="1" applyAlignment="1">
      <alignment/>
    </xf>
    <xf numFmtId="0" fontId="0" fillId="0" borderId="0" xfId="0" applyFill="1" applyAlignment="1">
      <alignment/>
    </xf>
    <xf numFmtId="3" fontId="17" fillId="0" borderId="11" xfId="0" applyNumberFormat="1" applyFont="1" applyBorder="1" applyAlignment="1">
      <alignment/>
    </xf>
    <xf numFmtId="3" fontId="17" fillId="0" borderId="12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0" fontId="4" fillId="0" borderId="0" xfId="0" applyNumberFormat="1" applyFont="1" applyFill="1" applyBorder="1" applyAlignment="1">
      <alignment horizontal="right"/>
    </xf>
    <xf numFmtId="17" fontId="15" fillId="34" borderId="13" xfId="0" applyNumberFormat="1" applyFont="1" applyFill="1" applyBorder="1" applyAlignment="1">
      <alignment horizontal="center"/>
    </xf>
    <xf numFmtId="3" fontId="17" fillId="0" borderId="11" xfId="0" applyNumberFormat="1" applyFont="1" applyFill="1" applyBorder="1" applyAlignment="1">
      <alignment/>
    </xf>
    <xf numFmtId="3" fontId="19" fillId="0" borderId="11" xfId="0" applyNumberFormat="1" applyFont="1" applyFill="1" applyBorder="1" applyAlignment="1">
      <alignment/>
    </xf>
    <xf numFmtId="3" fontId="17" fillId="0" borderId="11" xfId="0" applyNumberFormat="1" applyFont="1" applyFill="1" applyBorder="1" applyAlignment="1">
      <alignment horizontal="center"/>
    </xf>
    <xf numFmtId="3" fontId="17" fillId="33" borderId="12" xfId="0" applyNumberFormat="1" applyFont="1" applyFill="1" applyBorder="1" applyAlignment="1">
      <alignment/>
    </xf>
    <xf numFmtId="3" fontId="17" fillId="33" borderId="11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165" fontId="6" fillId="0" borderId="0" xfId="0" applyNumberFormat="1" applyFont="1" applyFill="1" applyAlignment="1">
      <alignment/>
    </xf>
    <xf numFmtId="2" fontId="0" fillId="0" borderId="0" xfId="0" applyNumberFormat="1" applyAlignment="1">
      <alignment/>
    </xf>
    <xf numFmtId="0" fontId="5" fillId="0" borderId="11" xfId="0" applyFont="1" applyFill="1" applyBorder="1" applyAlignment="1">
      <alignment horizontal="left"/>
    </xf>
    <xf numFmtId="3" fontId="15" fillId="0" borderId="11" xfId="0" applyNumberFormat="1" applyFont="1" applyFill="1" applyBorder="1" applyAlignment="1">
      <alignment horizontal="left"/>
    </xf>
    <xf numFmtId="0" fontId="15" fillId="0" borderId="11" xfId="0" applyFont="1" applyFill="1" applyBorder="1" applyAlignment="1">
      <alignment horizontal="left"/>
    </xf>
    <xf numFmtId="4" fontId="17" fillId="0" borderId="11" xfId="54" applyNumberFormat="1" applyFont="1" applyFill="1" applyBorder="1" applyAlignment="1">
      <alignment/>
    </xf>
    <xf numFmtId="3" fontId="14" fillId="0" borderId="0" xfId="0" applyNumberFormat="1" applyFont="1" applyAlignment="1">
      <alignment horizontal="left"/>
    </xf>
    <xf numFmtId="4" fontId="19" fillId="0" borderId="11" xfId="0" applyNumberFormat="1" applyFont="1" applyFill="1" applyBorder="1" applyAlignment="1">
      <alignment/>
    </xf>
    <xf numFmtId="0" fontId="20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10" fontId="17" fillId="0" borderId="11" xfId="54" applyNumberFormat="1" applyFont="1" applyBorder="1" applyAlignment="1">
      <alignment/>
    </xf>
    <xf numFmtId="10" fontId="17" fillId="0" borderId="11" xfId="54" applyNumberFormat="1" applyFont="1" applyFill="1" applyBorder="1" applyAlignment="1">
      <alignment/>
    </xf>
    <xf numFmtId="10" fontId="23" fillId="0" borderId="11" xfId="54" applyNumberFormat="1" applyFont="1" applyBorder="1" applyAlignment="1">
      <alignment/>
    </xf>
    <xf numFmtId="0" fontId="0" fillId="0" borderId="11" xfId="0" applyFill="1" applyBorder="1" applyAlignment="1">
      <alignment vertical="top" wrapText="1"/>
    </xf>
    <xf numFmtId="0" fontId="0" fillId="0" borderId="14" xfId="0" applyFill="1" applyBorder="1" applyAlignment="1">
      <alignment vertical="top" wrapText="1"/>
    </xf>
    <xf numFmtId="0" fontId="0" fillId="0" borderId="15" xfId="0" applyFill="1" applyBorder="1" applyAlignment="1">
      <alignment vertical="top" wrapText="1"/>
    </xf>
    <xf numFmtId="0" fontId="0" fillId="0" borderId="16" xfId="0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19" xfId="0" applyFill="1" applyBorder="1" applyAlignment="1">
      <alignment vertical="top" wrapText="1"/>
    </xf>
    <xf numFmtId="10" fontId="0" fillId="0" borderId="19" xfId="0" applyNumberFormat="1" applyFill="1" applyBorder="1" applyAlignment="1">
      <alignment vertical="top" wrapText="1"/>
    </xf>
    <xf numFmtId="10" fontId="0" fillId="0" borderId="20" xfId="0" applyNumberFormat="1" applyFill="1" applyBorder="1" applyAlignment="1">
      <alignment vertical="top" wrapText="1"/>
    </xf>
    <xf numFmtId="10" fontId="0" fillId="0" borderId="21" xfId="0" applyNumberFormat="1" applyFill="1" applyBorder="1" applyAlignment="1">
      <alignment vertical="top" wrapText="1"/>
    </xf>
    <xf numFmtId="0" fontId="0" fillId="0" borderId="21" xfId="0" applyFill="1" applyBorder="1" applyAlignment="1">
      <alignment vertical="top" wrapText="1"/>
    </xf>
    <xf numFmtId="10" fontId="0" fillId="0" borderId="15" xfId="0" applyNumberFormat="1" applyFill="1" applyBorder="1" applyAlignment="1">
      <alignment vertical="top" wrapText="1"/>
    </xf>
    <xf numFmtId="0" fontId="6" fillId="0" borderId="15" xfId="0" applyFont="1" applyFill="1" applyBorder="1" applyAlignment="1">
      <alignment vertical="top" wrapText="1"/>
    </xf>
    <xf numFmtId="10" fontId="19" fillId="0" borderId="11" xfId="54" applyNumberFormat="1" applyFont="1" applyBorder="1" applyAlignment="1">
      <alignment/>
    </xf>
    <xf numFmtId="0" fontId="0" fillId="0" borderId="0" xfId="0" applyAlignment="1">
      <alignment horizontal="left"/>
    </xf>
    <xf numFmtId="10" fontId="16" fillId="12" borderId="11" xfId="54" applyNumberFormat="1" applyFont="1" applyFill="1" applyBorder="1" applyAlignment="1">
      <alignment/>
    </xf>
    <xf numFmtId="0" fontId="16" fillId="12" borderId="11" xfId="0" applyFont="1" applyFill="1" applyBorder="1" applyAlignment="1">
      <alignment/>
    </xf>
    <xf numFmtId="17" fontId="15" fillId="12" borderId="13" xfId="0" applyNumberFormat="1" applyFont="1" applyFill="1" applyBorder="1" applyAlignment="1">
      <alignment horizontal="center"/>
    </xf>
    <xf numFmtId="0" fontId="15" fillId="12" borderId="11" xfId="0" applyFont="1" applyFill="1" applyBorder="1" applyAlignment="1">
      <alignment horizontal="left"/>
    </xf>
    <xf numFmtId="3" fontId="16" fillId="12" borderId="11" xfId="0" applyNumberFormat="1" applyFont="1" applyFill="1" applyBorder="1" applyAlignment="1">
      <alignment/>
    </xf>
    <xf numFmtId="0" fontId="0" fillId="12" borderId="0" xfId="0" applyFill="1" applyAlignment="1">
      <alignment/>
    </xf>
    <xf numFmtId="17" fontId="21" fillId="12" borderId="11" xfId="0" applyNumberFormat="1" applyFont="1" applyFill="1" applyBorder="1" applyAlignment="1">
      <alignment horizontal="center" wrapText="1"/>
    </xf>
    <xf numFmtId="17" fontId="22" fillId="12" borderId="11" xfId="0" applyNumberFormat="1" applyFont="1" applyFill="1" applyBorder="1" applyAlignment="1">
      <alignment horizontal="center" wrapText="1"/>
    </xf>
    <xf numFmtId="0" fontId="0" fillId="12" borderId="14" xfId="0" applyFill="1" applyBorder="1" applyAlignment="1">
      <alignment horizontal="center" vertical="center" wrapText="1"/>
    </xf>
    <xf numFmtId="0" fontId="0" fillId="12" borderId="15" xfId="0" applyFill="1" applyBorder="1" applyAlignment="1">
      <alignment horizontal="center" vertical="center" wrapText="1"/>
    </xf>
    <xf numFmtId="4" fontId="16" fillId="12" borderId="11" xfId="0" applyNumberFormat="1" applyFont="1" applyFill="1" applyBorder="1" applyAlignment="1">
      <alignment/>
    </xf>
    <xf numFmtId="0" fontId="12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ont>
        <b/>
        <i val="0"/>
        <color indexed="9"/>
      </font>
      <fill>
        <patternFill>
          <bgColor indexed="53"/>
        </patternFill>
      </fill>
    </dxf>
    <dxf>
      <font>
        <b/>
        <i val="0"/>
        <u val="none"/>
      </font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Paro Agencias mismo mes año anterior
(Agosto 2015 -Agost 2016)</a:t>
            </a:r>
          </a:p>
        </c:rich>
      </c:tx>
      <c:layout>
        <c:manualLayout>
          <c:xMode val="factor"/>
          <c:yMode val="factor"/>
          <c:x val="-0.02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8225"/>
          <c:w val="0.87075"/>
          <c:h val="0.7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Agencias!$I$37</c:f>
              <c:strCache>
                <c:ptCount val="1"/>
                <c:pt idx="0">
                  <c:v>ago-15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Agencias!$A$52:$A$62</c:f>
              <c:strCache/>
            </c:strRef>
          </c:cat>
          <c:val>
            <c:numRef>
              <c:f>Agencias!$I$38:$I$48</c:f>
              <c:numCache/>
            </c:numRef>
          </c:val>
        </c:ser>
        <c:ser>
          <c:idx val="1"/>
          <c:order val="1"/>
          <c:tx>
            <c:strRef>
              <c:f>Agencias!$I$51</c:f>
              <c:strCache>
                <c:ptCount val="1"/>
                <c:pt idx="0">
                  <c:v>ago-16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Agencias!$A$52:$A$62</c:f>
              <c:strCache/>
            </c:strRef>
          </c:cat>
          <c:val>
            <c:numRef>
              <c:f>Agencias!$I$52:$I$62</c:f>
              <c:numCache/>
            </c:numRef>
          </c:val>
        </c:ser>
        <c:axId val="22781783"/>
        <c:axId val="3709456"/>
      </c:barChart>
      <c:catAx>
        <c:axId val="22781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09456"/>
        <c:crosses val="autoZero"/>
        <c:auto val="1"/>
        <c:lblOffset val="100"/>
        <c:tickLblSkip val="1"/>
        <c:noMultiLvlLbl val="0"/>
      </c:catAx>
      <c:valAx>
        <c:axId val="370945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Personas</a:t>
                </a:r>
              </a:p>
            </c:rich>
          </c:tx>
          <c:layout>
            <c:manualLayout>
              <c:xMode val="factor"/>
              <c:yMode val="factor"/>
              <c:x val="0.02775"/>
              <c:y val="0.15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7817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2"/>
          <c:y val="0.46475"/>
          <c:w val="0.1005"/>
          <c:h val="0.10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Peso (%) del Paro según Agencias con respecto al total de Paro. 
Agosto 2015 -Agosto 2016</a:t>
            </a:r>
          </a:p>
        </c:rich>
      </c:tx>
      <c:layout>
        <c:manualLayout>
          <c:xMode val="factor"/>
          <c:yMode val="factor"/>
          <c:x val="-0.06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14325"/>
          <c:w val="0.86575"/>
          <c:h val="0.82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Agencias!$I$88</c:f>
              <c:strCache>
                <c:ptCount val="1"/>
                <c:pt idx="0">
                  <c:v>ago-15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Agencias!$A$103:$A$113</c:f>
              <c:strCache/>
            </c:strRef>
          </c:cat>
          <c:val>
            <c:numRef>
              <c:f>Agencias!$I$89:$I$99</c:f>
              <c:numCache/>
            </c:numRef>
          </c:val>
        </c:ser>
        <c:ser>
          <c:idx val="1"/>
          <c:order val="1"/>
          <c:tx>
            <c:strRef>
              <c:f>Agencias!$I$102</c:f>
              <c:strCache>
                <c:ptCount val="1"/>
                <c:pt idx="0">
                  <c:v>ago-16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Agencias!$A$103:$A$113</c:f>
              <c:strCache/>
            </c:strRef>
          </c:cat>
          <c:val>
            <c:numRef>
              <c:f>Agencias!$I$103:$I$113</c:f>
              <c:numCache/>
            </c:numRef>
          </c:val>
        </c:ser>
        <c:axId val="33385105"/>
        <c:axId val="32030490"/>
      </c:barChart>
      <c:catAx>
        <c:axId val="33385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030490"/>
        <c:crosses val="autoZero"/>
        <c:auto val="1"/>
        <c:lblOffset val="100"/>
        <c:tickLblSkip val="1"/>
        <c:noMultiLvlLbl val="0"/>
      </c:catAx>
      <c:valAx>
        <c:axId val="320304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3851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775"/>
          <c:y val="0.4475"/>
          <c:w val="0.1025"/>
          <c:h val="0.1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Incremento del Paro según Agencias. 
Agosto 2015 -Agosto 2016</a:t>
            </a:r>
          </a:p>
        </c:rich>
      </c:tx>
      <c:layout>
        <c:manualLayout>
          <c:xMode val="factor"/>
          <c:yMode val="factor"/>
          <c:x val="0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55"/>
          <c:w val="0.9767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Agencias!$P$51</c:f>
              <c:strCache>
                <c:ptCount val="1"/>
                <c:pt idx="0">
                  <c:v>% Incremento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Agencias!$A$52:$A$63</c:f>
              <c:strCache/>
            </c:strRef>
          </c:cat>
          <c:val>
            <c:numRef>
              <c:f>Agencias!$P$52:$P$62</c:f>
              <c:numCache/>
            </c:numRef>
          </c:val>
        </c:ser>
        <c:axId val="19838955"/>
        <c:axId val="44332868"/>
      </c:barChart>
      <c:catAx>
        <c:axId val="198389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332868"/>
        <c:crosses val="autoZero"/>
        <c:auto val="1"/>
        <c:lblOffset val="100"/>
        <c:tickLblSkip val="1"/>
        <c:noMultiLvlLbl val="0"/>
      </c:catAx>
      <c:valAx>
        <c:axId val="44332868"/>
        <c:scaling>
          <c:orientation val="minMax"/>
          <c:max val="0.02"/>
          <c:min val="-0.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6"/>
              <c:y val="0.15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8389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Paro Agencias Mes anterior
(Agosto 2016-Julio 16)</a:t>
            </a:r>
          </a:p>
        </c:rich>
      </c:tx>
      <c:layout>
        <c:manualLayout>
          <c:xMode val="factor"/>
          <c:yMode val="factor"/>
          <c:x val="-0.015"/>
          <c:y val="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8875"/>
          <c:w val="0.83075"/>
          <c:h val="0.76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Agencias!$B$116</c:f>
              <c:strCache>
                <c:ptCount val="1"/>
                <c:pt idx="0">
                  <c:v>jul-16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Agencias!$A$117:$A$127</c:f>
              <c:strCache/>
            </c:strRef>
          </c:cat>
          <c:val>
            <c:numRef>
              <c:f>Agencias!$B$117:$B$127</c:f>
              <c:numCache/>
            </c:numRef>
          </c:val>
        </c:ser>
        <c:ser>
          <c:idx val="1"/>
          <c:order val="1"/>
          <c:tx>
            <c:strRef>
              <c:f>Agencias!$C$116</c:f>
              <c:strCache>
                <c:ptCount val="1"/>
                <c:pt idx="0">
                  <c:v>ago-16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Agencias!$A$117:$A$127</c:f>
              <c:strCache/>
            </c:strRef>
          </c:cat>
          <c:val>
            <c:numRef>
              <c:f>Agencias!$C$117:$C$127</c:f>
              <c:numCache/>
            </c:numRef>
          </c:val>
        </c:ser>
        <c:axId val="63451493"/>
        <c:axId val="34192526"/>
      </c:barChart>
      <c:catAx>
        <c:axId val="634514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192526"/>
        <c:crosses val="autoZero"/>
        <c:auto val="1"/>
        <c:lblOffset val="100"/>
        <c:tickLblSkip val="1"/>
        <c:noMultiLvlLbl val="0"/>
      </c:catAx>
      <c:valAx>
        <c:axId val="3419252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451493"/>
        <c:crossesAt val="1"/>
        <c:crossBetween val="between"/>
        <c:dispUnits/>
        <c:maj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1"/>
          <c:y val="0.45275"/>
          <c:w val="0.11825"/>
          <c:h val="0.09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0.01375</cdr:x>
      <cdr:y>0.083</cdr:y>
    </cdr:from>
    <cdr:to>
      <cdr:x>0.20675</cdr:x>
      <cdr:y>0.13925</cdr:y>
    </cdr:to>
    <cdr:sp>
      <cdr:nvSpPr>
        <cdr:cNvPr id="1" name="Text Box 2"/>
        <cdr:cNvSpPr txBox="1">
          <a:spLocks noChangeArrowheads="1"/>
        </cdr:cNvSpPr>
      </cdr:nvSpPr>
      <cdr:spPr>
        <a:xfrm>
          <a:off x="57150" y="238125"/>
          <a:ext cx="8286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Personas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156</xdr:row>
      <xdr:rowOff>66675</xdr:rowOff>
    </xdr:from>
    <xdr:to>
      <xdr:col>7</xdr:col>
      <xdr:colOff>161925</xdr:colOff>
      <xdr:row>174</xdr:row>
      <xdr:rowOff>66675</xdr:rowOff>
    </xdr:to>
    <xdr:graphicFrame>
      <xdr:nvGraphicFramePr>
        <xdr:cNvPr id="1" name="Gráfico 15"/>
        <xdr:cNvGraphicFramePr/>
      </xdr:nvGraphicFramePr>
      <xdr:xfrm>
        <a:off x="0" y="26517600"/>
        <a:ext cx="48768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0</xdr:colOff>
      <xdr:row>138</xdr:row>
      <xdr:rowOff>9525</xdr:rowOff>
    </xdr:from>
    <xdr:ext cx="4772025" cy="2895600"/>
    <xdr:graphicFrame>
      <xdr:nvGraphicFramePr>
        <xdr:cNvPr id="2" name="Gráfico 8"/>
        <xdr:cNvGraphicFramePr/>
      </xdr:nvGraphicFramePr>
      <xdr:xfrm>
        <a:off x="0" y="23545800"/>
        <a:ext cx="4772025" cy="2895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twoCellAnchor>
    <xdr:from>
      <xdr:col>7</xdr:col>
      <xdr:colOff>171450</xdr:colOff>
      <xdr:row>138</xdr:row>
      <xdr:rowOff>19050</xdr:rowOff>
    </xdr:from>
    <xdr:to>
      <xdr:col>15</xdr:col>
      <xdr:colOff>390525</xdr:colOff>
      <xdr:row>155</xdr:row>
      <xdr:rowOff>152400</xdr:rowOff>
    </xdr:to>
    <xdr:graphicFrame>
      <xdr:nvGraphicFramePr>
        <xdr:cNvPr id="3" name="Gráfico 14"/>
        <xdr:cNvGraphicFramePr/>
      </xdr:nvGraphicFramePr>
      <xdr:xfrm>
        <a:off x="4886325" y="23555325"/>
        <a:ext cx="4295775" cy="2886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152400</xdr:colOff>
      <xdr:row>156</xdr:row>
      <xdr:rowOff>66675</xdr:rowOff>
    </xdr:from>
    <xdr:to>
      <xdr:col>15</xdr:col>
      <xdr:colOff>381000</xdr:colOff>
      <xdr:row>174</xdr:row>
      <xdr:rowOff>57150</xdr:rowOff>
    </xdr:to>
    <xdr:graphicFrame>
      <xdr:nvGraphicFramePr>
        <xdr:cNvPr id="4" name="Gráfico 17"/>
        <xdr:cNvGraphicFramePr/>
      </xdr:nvGraphicFramePr>
      <xdr:xfrm>
        <a:off x="4867275" y="26517600"/>
        <a:ext cx="4305300" cy="2905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19050</xdr:colOff>
      <xdr:row>66</xdr:row>
      <xdr:rowOff>9525</xdr:rowOff>
    </xdr:from>
    <xdr:to>
      <xdr:col>12</xdr:col>
      <xdr:colOff>476250</xdr:colOff>
      <xdr:row>70</xdr:row>
      <xdr:rowOff>38100</xdr:rowOff>
    </xdr:to>
    <xdr:sp>
      <xdr:nvSpPr>
        <xdr:cNvPr id="5" name="Text Box 23"/>
        <xdr:cNvSpPr txBox="1">
          <a:spLocks noChangeArrowheads="1"/>
        </xdr:cNvSpPr>
      </xdr:nvSpPr>
      <xdr:spPr>
        <a:xfrm>
          <a:off x="6638925" y="11934825"/>
          <a:ext cx="1524000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Mejor que la media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Peor que  la media</a:t>
          </a:r>
        </a:p>
      </xdr:txBody>
    </xdr:sp>
    <xdr:clientData/>
  </xdr:twoCellAnchor>
  <xdr:twoCellAnchor>
    <xdr:from>
      <xdr:col>10</xdr:col>
      <xdr:colOff>171450</xdr:colOff>
      <xdr:row>67</xdr:row>
      <xdr:rowOff>28575</xdr:rowOff>
    </xdr:from>
    <xdr:to>
      <xdr:col>10</xdr:col>
      <xdr:colOff>323850</xdr:colOff>
      <xdr:row>67</xdr:row>
      <xdr:rowOff>152400</xdr:rowOff>
    </xdr:to>
    <xdr:sp>
      <xdr:nvSpPr>
        <xdr:cNvPr id="6" name="Rectangle 24"/>
        <xdr:cNvSpPr>
          <a:spLocks/>
        </xdr:cNvSpPr>
      </xdr:nvSpPr>
      <xdr:spPr>
        <a:xfrm>
          <a:off x="6791325" y="12134850"/>
          <a:ext cx="152400" cy="1238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68</xdr:row>
      <xdr:rowOff>123825</xdr:rowOff>
    </xdr:from>
    <xdr:to>
      <xdr:col>10</xdr:col>
      <xdr:colOff>323850</xdr:colOff>
      <xdr:row>69</xdr:row>
      <xdr:rowOff>76200</xdr:rowOff>
    </xdr:to>
    <xdr:sp>
      <xdr:nvSpPr>
        <xdr:cNvPr id="7" name="Rectangle 26"/>
        <xdr:cNvSpPr>
          <a:spLocks/>
        </xdr:cNvSpPr>
      </xdr:nvSpPr>
      <xdr:spPr>
        <a:xfrm>
          <a:off x="6791325" y="12411075"/>
          <a:ext cx="152400" cy="13335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0</xdr:row>
      <xdr:rowOff>38100</xdr:rowOff>
    </xdr:from>
    <xdr:to>
      <xdr:col>6</xdr:col>
      <xdr:colOff>723900</xdr:colOff>
      <xdr:row>2</xdr:row>
      <xdr:rowOff>66675</xdr:rowOff>
    </xdr:to>
    <xdr:pic>
      <xdr:nvPicPr>
        <xdr:cNvPr id="8" name="Picture 3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" y="38100"/>
          <a:ext cx="45339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30</xdr:row>
      <xdr:rowOff>47625</xdr:rowOff>
    </xdr:from>
    <xdr:to>
      <xdr:col>5</xdr:col>
      <xdr:colOff>704850</xdr:colOff>
      <xdr:row>32</xdr:row>
      <xdr:rowOff>85725</xdr:rowOff>
    </xdr:to>
    <xdr:pic>
      <xdr:nvPicPr>
        <xdr:cNvPr id="9" name="Picture 3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575" y="6229350"/>
          <a:ext cx="38100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78</xdr:row>
      <xdr:rowOff>38100</xdr:rowOff>
    </xdr:from>
    <xdr:to>
      <xdr:col>6</xdr:col>
      <xdr:colOff>714375</xdr:colOff>
      <xdr:row>81</xdr:row>
      <xdr:rowOff>28575</xdr:rowOff>
    </xdr:to>
    <xdr:pic>
      <xdr:nvPicPr>
        <xdr:cNvPr id="10" name="Picture 3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675" y="14116050"/>
          <a:ext cx="45339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129</xdr:row>
      <xdr:rowOff>85725</xdr:rowOff>
    </xdr:from>
    <xdr:to>
      <xdr:col>6</xdr:col>
      <xdr:colOff>723900</xdr:colOff>
      <xdr:row>132</xdr:row>
      <xdr:rowOff>19050</xdr:rowOff>
    </xdr:to>
    <xdr:pic>
      <xdr:nvPicPr>
        <xdr:cNvPr id="11" name="Picture 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" y="22164675"/>
          <a:ext cx="45339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5"/>
  <sheetViews>
    <sheetView tabSelected="1" view="pageLayout" zoomScaleSheetLayoutView="100" workbookViewId="0" topLeftCell="A134">
      <selection activeCell="I60" sqref="I60"/>
    </sheetView>
  </sheetViews>
  <sheetFormatPr defaultColWidth="11.421875" defaultRowHeight="12.75"/>
  <cols>
    <col min="1" max="1" width="12.7109375" style="0" customWidth="1"/>
    <col min="2" max="3" width="8.00390625" style="0" customWidth="1"/>
    <col min="4" max="4" width="8.57421875" style="0" customWidth="1"/>
    <col min="5" max="5" width="9.7109375" style="0" customWidth="1"/>
    <col min="6" max="6" width="11.28125" style="0" customWidth="1"/>
    <col min="7" max="7" width="12.421875" style="0" customWidth="1"/>
    <col min="8" max="8" width="9.57421875" style="0" customWidth="1"/>
    <col min="9" max="9" width="10.140625" style="0" customWidth="1"/>
    <col min="10" max="10" width="8.8515625" style="0" bestFit="1" customWidth="1"/>
    <col min="11" max="13" width="8.00390625" style="0" customWidth="1"/>
    <col min="14" max="14" width="0.2890625" style="0" hidden="1" customWidth="1"/>
    <col min="15" max="15" width="8.57421875" style="0" customWidth="1"/>
    <col min="16" max="16" width="9.28125" style="0" customWidth="1"/>
  </cols>
  <sheetData>
    <row r="1" spans="1:4" ht="12.75">
      <c r="A1" s="4"/>
      <c r="B1" s="5"/>
      <c r="C1" s="6"/>
      <c r="D1" s="7"/>
    </row>
    <row r="2" spans="1:2" ht="18">
      <c r="A2" s="8"/>
      <c r="B2" s="7"/>
    </row>
    <row r="3" spans="1:2" ht="18">
      <c r="A3" s="8"/>
      <c r="B3" s="7"/>
    </row>
    <row r="4" ht="18">
      <c r="A4" s="9"/>
    </row>
    <row r="5" ht="18">
      <c r="A5" s="9"/>
    </row>
    <row r="6" spans="2:16" ht="18.75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P6" s="11" t="s">
        <v>24</v>
      </c>
    </row>
    <row r="7" ht="18.75">
      <c r="G7" s="11"/>
    </row>
    <row r="8" ht="15">
      <c r="A8" s="12"/>
    </row>
    <row r="9" ht="15">
      <c r="A9" s="12"/>
    </row>
    <row r="10" ht="15">
      <c r="A10" s="12"/>
    </row>
    <row r="11" ht="15">
      <c r="A11" s="12"/>
    </row>
    <row r="12" ht="15">
      <c r="A12" s="12"/>
    </row>
    <row r="13" ht="18">
      <c r="A13" s="13"/>
    </row>
    <row r="14" spans="1:16" ht="20.25">
      <c r="A14" s="82" t="s">
        <v>11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</row>
    <row r="15" spans="1:16" ht="20.25">
      <c r="A15" s="82" t="s">
        <v>25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</row>
    <row r="16" spans="4:5" ht="20.25">
      <c r="D16" s="15"/>
      <c r="E16" s="14"/>
    </row>
    <row r="17" spans="4:5" ht="15" customHeight="1">
      <c r="D17" s="15"/>
      <c r="E17" s="14"/>
    </row>
    <row r="18" spans="4:5" ht="15" customHeight="1">
      <c r="D18" s="15"/>
      <c r="E18" s="14"/>
    </row>
    <row r="19" spans="4:5" ht="15" customHeight="1">
      <c r="D19" s="15"/>
      <c r="E19" s="14"/>
    </row>
    <row r="20" spans="4:5" ht="15" customHeight="1">
      <c r="D20" s="15"/>
      <c r="E20" s="14"/>
    </row>
    <row r="21" spans="4:5" ht="15" customHeight="1">
      <c r="D21" s="15"/>
      <c r="E21" s="14"/>
    </row>
    <row r="22" spans="4:5" ht="15" customHeight="1">
      <c r="D22" s="15"/>
      <c r="E22" s="14"/>
    </row>
    <row r="23" spans="4:5" ht="15" customHeight="1">
      <c r="D23" s="16"/>
      <c r="E23" s="16"/>
    </row>
    <row r="24" ht="15" customHeight="1"/>
    <row r="25" ht="15" customHeight="1">
      <c r="D25" s="16"/>
    </row>
    <row r="26" ht="15" customHeight="1">
      <c r="D26" s="16"/>
    </row>
    <row r="27" ht="15">
      <c r="A27" s="12"/>
    </row>
    <row r="28" ht="15">
      <c r="A28" s="12"/>
    </row>
    <row r="29" ht="15">
      <c r="A29" s="12"/>
    </row>
    <row r="30" spans="1:16" ht="15.75">
      <c r="A30" s="12"/>
      <c r="P30" s="17"/>
    </row>
    <row r="31" ht="15">
      <c r="A31" s="12"/>
    </row>
    <row r="32" ht="15">
      <c r="A32" s="12"/>
    </row>
    <row r="34" ht="12.75">
      <c r="D34" s="18" t="s">
        <v>12</v>
      </c>
    </row>
    <row r="35" ht="12.75">
      <c r="D35" s="19" t="s">
        <v>25</v>
      </c>
    </row>
    <row r="36" spans="2:9" ht="12.75">
      <c r="B36" s="24"/>
      <c r="C36" s="24"/>
      <c r="D36" s="24"/>
      <c r="E36" s="24"/>
      <c r="F36" s="24"/>
      <c r="G36" s="24"/>
      <c r="H36" s="24"/>
      <c r="I36" s="24"/>
    </row>
    <row r="37" spans="1:14" ht="18" customHeight="1">
      <c r="A37" s="72" t="s">
        <v>17</v>
      </c>
      <c r="B37" s="73">
        <v>42005</v>
      </c>
      <c r="C37" s="73">
        <v>42036</v>
      </c>
      <c r="D37" s="73">
        <v>42064</v>
      </c>
      <c r="E37" s="73">
        <v>42095</v>
      </c>
      <c r="F37" s="73">
        <v>42125</v>
      </c>
      <c r="G37" s="73">
        <v>42156</v>
      </c>
      <c r="H37" s="73">
        <v>42186</v>
      </c>
      <c r="I37" s="73">
        <v>42217</v>
      </c>
      <c r="J37" s="73">
        <v>42248</v>
      </c>
      <c r="K37" s="73">
        <v>42278</v>
      </c>
      <c r="L37" s="73">
        <v>42309</v>
      </c>
      <c r="M37" s="73">
        <v>42339</v>
      </c>
      <c r="N37" s="35">
        <v>41640</v>
      </c>
    </row>
    <row r="38" spans="1:13" ht="11.25" customHeight="1">
      <c r="A38" s="20" t="s">
        <v>0</v>
      </c>
      <c r="B38" s="31">
        <v>1427</v>
      </c>
      <c r="C38" s="31">
        <v>1376</v>
      </c>
      <c r="D38" s="31">
        <v>1325</v>
      </c>
      <c r="E38" s="31">
        <v>1279</v>
      </c>
      <c r="F38" s="36">
        <v>1232</v>
      </c>
      <c r="G38" s="31">
        <v>1132</v>
      </c>
      <c r="H38" s="36">
        <v>1120</v>
      </c>
      <c r="I38" s="36">
        <v>1131</v>
      </c>
      <c r="J38" s="32">
        <v>1082</v>
      </c>
      <c r="K38" s="38">
        <v>1099</v>
      </c>
      <c r="L38" s="39">
        <v>1087</v>
      </c>
      <c r="M38" s="36">
        <v>1085</v>
      </c>
    </row>
    <row r="39" spans="1:13" ht="11.25" customHeight="1">
      <c r="A39" s="21" t="s">
        <v>1</v>
      </c>
      <c r="B39" s="31">
        <v>1031</v>
      </c>
      <c r="C39" s="31">
        <v>1008</v>
      </c>
      <c r="D39" s="31">
        <v>972</v>
      </c>
      <c r="E39" s="31">
        <v>959</v>
      </c>
      <c r="F39" s="36">
        <v>909</v>
      </c>
      <c r="G39" s="31">
        <v>836</v>
      </c>
      <c r="H39" s="36">
        <v>792</v>
      </c>
      <c r="I39" s="36">
        <v>757</v>
      </c>
      <c r="J39" s="32">
        <v>819</v>
      </c>
      <c r="K39" s="38">
        <v>877</v>
      </c>
      <c r="L39" s="39">
        <v>904</v>
      </c>
      <c r="M39" s="36">
        <v>916</v>
      </c>
    </row>
    <row r="40" spans="1:17" s="2" customFormat="1" ht="11.25" customHeight="1">
      <c r="A40" s="22" t="s">
        <v>2</v>
      </c>
      <c r="B40" s="37">
        <v>28786</v>
      </c>
      <c r="C40" s="37">
        <v>28481</v>
      </c>
      <c r="D40" s="37">
        <v>28269</v>
      </c>
      <c r="E40" s="37">
        <v>27340</v>
      </c>
      <c r="F40" s="37">
        <v>26581</v>
      </c>
      <c r="G40" s="37">
        <v>25479</v>
      </c>
      <c r="H40" s="37">
        <v>25444</v>
      </c>
      <c r="I40" s="37">
        <v>25265</v>
      </c>
      <c r="J40" s="37">
        <v>25215</v>
      </c>
      <c r="K40" s="37">
        <v>24930</v>
      </c>
      <c r="L40" s="37">
        <v>24571</v>
      </c>
      <c r="M40" s="37">
        <v>25335</v>
      </c>
      <c r="N40" s="3"/>
      <c r="O40" s="3"/>
      <c r="P40" s="3"/>
      <c r="Q40" s="3"/>
    </row>
    <row r="41" spans="1:13" ht="11.25" customHeight="1">
      <c r="A41" s="23" t="s">
        <v>8</v>
      </c>
      <c r="B41" s="36">
        <v>12007</v>
      </c>
      <c r="C41" s="36">
        <v>11802</v>
      </c>
      <c r="D41" s="36">
        <v>11692</v>
      </c>
      <c r="E41" s="36">
        <v>11339</v>
      </c>
      <c r="F41" s="36">
        <v>11048</v>
      </c>
      <c r="G41" s="36">
        <v>10541</v>
      </c>
      <c r="H41" s="36">
        <v>10515</v>
      </c>
      <c r="I41" s="36">
        <v>10434</v>
      </c>
      <c r="J41" s="32">
        <v>10475</v>
      </c>
      <c r="K41" s="38">
        <v>10379</v>
      </c>
      <c r="L41" s="32">
        <v>10318</v>
      </c>
      <c r="M41" s="36">
        <v>10645</v>
      </c>
    </row>
    <row r="42" spans="1:13" ht="11.25" customHeight="1">
      <c r="A42" s="23" t="s">
        <v>9</v>
      </c>
      <c r="B42" s="36">
        <v>6311</v>
      </c>
      <c r="C42" s="36">
        <v>6303</v>
      </c>
      <c r="D42" s="36">
        <v>6255</v>
      </c>
      <c r="E42" s="36">
        <v>6081</v>
      </c>
      <c r="F42" s="36">
        <v>5893</v>
      </c>
      <c r="G42" s="36">
        <v>5630</v>
      </c>
      <c r="H42" s="36">
        <v>5667</v>
      </c>
      <c r="I42" s="36">
        <v>5674</v>
      </c>
      <c r="J42" s="32">
        <v>5620</v>
      </c>
      <c r="K42" s="38">
        <v>5572</v>
      </c>
      <c r="L42" s="32">
        <v>5369</v>
      </c>
      <c r="M42" s="36">
        <v>5495</v>
      </c>
    </row>
    <row r="43" spans="1:13" ht="11.25" customHeight="1">
      <c r="A43" s="23" t="s">
        <v>10</v>
      </c>
      <c r="B43" s="36">
        <v>10468</v>
      </c>
      <c r="C43" s="36">
        <v>10376</v>
      </c>
      <c r="D43" s="36">
        <v>10322</v>
      </c>
      <c r="E43" s="36">
        <v>9920</v>
      </c>
      <c r="F43" s="36">
        <v>9640</v>
      </c>
      <c r="G43" s="36">
        <v>9308</v>
      </c>
      <c r="H43" s="36">
        <v>9262</v>
      </c>
      <c r="I43" s="36">
        <v>9157</v>
      </c>
      <c r="J43" s="32">
        <v>9120</v>
      </c>
      <c r="K43" s="38">
        <v>8979</v>
      </c>
      <c r="L43" s="32">
        <v>8884</v>
      </c>
      <c r="M43" s="36">
        <v>9195</v>
      </c>
    </row>
    <row r="44" spans="1:13" ht="11.25" customHeight="1">
      <c r="A44" s="21" t="s">
        <v>3</v>
      </c>
      <c r="B44" s="36">
        <v>8901</v>
      </c>
      <c r="C44" s="36">
        <v>8972</v>
      </c>
      <c r="D44" s="36">
        <v>8827</v>
      </c>
      <c r="E44" s="36">
        <v>8420</v>
      </c>
      <c r="F44" s="36">
        <v>8027</v>
      </c>
      <c r="G44" s="36">
        <v>7819</v>
      </c>
      <c r="H44" s="36">
        <v>7538</v>
      </c>
      <c r="I44" s="36">
        <v>7306</v>
      </c>
      <c r="J44" s="32">
        <v>7151</v>
      </c>
      <c r="K44" s="38">
        <v>7655</v>
      </c>
      <c r="L44" s="32">
        <v>7693</v>
      </c>
      <c r="M44" s="36">
        <v>7835</v>
      </c>
    </row>
    <row r="45" spans="1:13" ht="11.25" customHeight="1">
      <c r="A45" s="21" t="s">
        <v>4</v>
      </c>
      <c r="B45" s="36">
        <v>1258</v>
      </c>
      <c r="C45" s="36">
        <v>1221</v>
      </c>
      <c r="D45" s="36">
        <v>1212</v>
      </c>
      <c r="E45" s="36">
        <v>1168</v>
      </c>
      <c r="F45" s="36">
        <v>1078</v>
      </c>
      <c r="G45" s="36">
        <v>983</v>
      </c>
      <c r="H45" s="36">
        <v>981</v>
      </c>
      <c r="I45" s="36">
        <v>994</v>
      </c>
      <c r="J45" s="32">
        <v>962</v>
      </c>
      <c r="K45" s="38">
        <v>965</v>
      </c>
      <c r="L45" s="32">
        <v>982</v>
      </c>
      <c r="M45" s="36">
        <v>1010</v>
      </c>
    </row>
    <row r="46" spans="1:13" ht="11.25" customHeight="1">
      <c r="A46" s="21" t="s">
        <v>5</v>
      </c>
      <c r="B46" s="36">
        <v>1816</v>
      </c>
      <c r="C46" s="36">
        <v>1834</v>
      </c>
      <c r="D46" s="36">
        <v>1805</v>
      </c>
      <c r="E46" s="36">
        <v>1565</v>
      </c>
      <c r="F46" s="36">
        <v>1433</v>
      </c>
      <c r="G46" s="36">
        <v>1519</v>
      </c>
      <c r="H46" s="36">
        <v>1517</v>
      </c>
      <c r="I46" s="36">
        <v>1387</v>
      </c>
      <c r="J46" s="32">
        <v>1190</v>
      </c>
      <c r="K46" s="38">
        <v>1358</v>
      </c>
      <c r="L46" s="32">
        <v>1481</v>
      </c>
      <c r="M46" s="36">
        <v>1648</v>
      </c>
    </row>
    <row r="47" spans="1:13" ht="11.25" customHeight="1">
      <c r="A47" s="21" t="s">
        <v>6</v>
      </c>
      <c r="B47" s="36">
        <v>2912</v>
      </c>
      <c r="C47" s="36">
        <v>2858</v>
      </c>
      <c r="D47" s="36">
        <v>2725</v>
      </c>
      <c r="E47" s="36">
        <v>2596</v>
      </c>
      <c r="F47" s="36">
        <v>2506</v>
      </c>
      <c r="G47" s="36">
        <v>2409</v>
      </c>
      <c r="H47" s="36">
        <v>2338</v>
      </c>
      <c r="I47" s="36">
        <v>2399</v>
      </c>
      <c r="J47" s="32">
        <v>2345</v>
      </c>
      <c r="K47" s="38">
        <v>2431</v>
      </c>
      <c r="L47" s="32">
        <v>2495</v>
      </c>
      <c r="M47" s="36">
        <v>2491</v>
      </c>
    </row>
    <row r="48" spans="1:13" ht="11.25" customHeight="1">
      <c r="A48" s="21" t="s">
        <v>7</v>
      </c>
      <c r="B48" s="31">
        <v>3297</v>
      </c>
      <c r="C48" s="31">
        <v>3299</v>
      </c>
      <c r="D48" s="31">
        <v>3292</v>
      </c>
      <c r="E48" s="31">
        <v>3043</v>
      </c>
      <c r="F48" s="36">
        <v>2910</v>
      </c>
      <c r="G48" s="31">
        <v>2734</v>
      </c>
      <c r="H48" s="36">
        <v>2600</v>
      </c>
      <c r="I48" s="36">
        <v>2528</v>
      </c>
      <c r="J48" s="32">
        <v>2479</v>
      </c>
      <c r="K48" s="38">
        <v>2681</v>
      </c>
      <c r="L48" s="39">
        <v>2733</v>
      </c>
      <c r="M48" s="36">
        <v>2823</v>
      </c>
    </row>
    <row r="49" spans="1:13" ht="11.25" customHeight="1">
      <c r="A49" s="74" t="s">
        <v>13</v>
      </c>
      <c r="B49" s="75">
        <v>49428</v>
      </c>
      <c r="C49" s="75">
        <v>49049</v>
      </c>
      <c r="D49" s="75">
        <v>48427</v>
      </c>
      <c r="E49" s="75">
        <v>46370</v>
      </c>
      <c r="F49" s="75">
        <v>44676</v>
      </c>
      <c r="G49" s="75">
        <v>42911</v>
      </c>
      <c r="H49" s="75">
        <v>42330</v>
      </c>
      <c r="I49" s="75">
        <v>41767</v>
      </c>
      <c r="J49" s="75">
        <v>41243</v>
      </c>
      <c r="K49" s="75">
        <v>41996</v>
      </c>
      <c r="L49" s="75">
        <v>41946</v>
      </c>
      <c r="M49" s="75">
        <v>43143</v>
      </c>
    </row>
    <row r="50" spans="1:13" ht="8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6" ht="19.5" customHeight="1">
      <c r="A51" s="72" t="s">
        <v>17</v>
      </c>
      <c r="B51" s="73">
        <v>42370</v>
      </c>
      <c r="C51" s="73">
        <v>42401</v>
      </c>
      <c r="D51" s="73">
        <v>42430</v>
      </c>
      <c r="E51" s="73">
        <v>42461</v>
      </c>
      <c r="F51" s="73">
        <v>42491</v>
      </c>
      <c r="G51" s="73">
        <v>42522</v>
      </c>
      <c r="H51" s="73">
        <v>42552</v>
      </c>
      <c r="I51" s="73">
        <v>42583</v>
      </c>
      <c r="J51" s="73">
        <v>42614</v>
      </c>
      <c r="K51" s="73">
        <v>42644</v>
      </c>
      <c r="L51" s="73">
        <v>42675</v>
      </c>
      <c r="M51" s="73">
        <v>42705</v>
      </c>
      <c r="N51" s="76"/>
      <c r="O51" s="77" t="s">
        <v>23</v>
      </c>
      <c r="P51" s="78" t="s">
        <v>16</v>
      </c>
    </row>
    <row r="52" spans="1:16" ht="11.25" customHeight="1">
      <c r="A52" s="20" t="s">
        <v>0</v>
      </c>
      <c r="B52" s="31">
        <v>1121</v>
      </c>
      <c r="C52" s="31">
        <v>1118</v>
      </c>
      <c r="D52" s="31">
        <v>1084</v>
      </c>
      <c r="E52" s="31">
        <v>1056</v>
      </c>
      <c r="F52" s="36">
        <v>1029</v>
      </c>
      <c r="G52" s="31">
        <v>933</v>
      </c>
      <c r="H52" s="36">
        <v>930</v>
      </c>
      <c r="I52" s="36">
        <v>977</v>
      </c>
      <c r="J52" s="32"/>
      <c r="K52" s="38"/>
      <c r="L52" s="39"/>
      <c r="M52" s="36"/>
      <c r="N52" s="30"/>
      <c r="O52" s="40">
        <f>I52-I38</f>
        <v>-154</v>
      </c>
      <c r="P52" s="53">
        <f aca="true" t="shared" si="0" ref="P52:P63">(O52)/I38</f>
        <v>-0.1361626878868258</v>
      </c>
    </row>
    <row r="53" spans="1:16" ht="11.25" customHeight="1">
      <c r="A53" s="21" t="s">
        <v>1</v>
      </c>
      <c r="B53" s="31">
        <v>957</v>
      </c>
      <c r="C53" s="31">
        <v>930</v>
      </c>
      <c r="D53" s="31">
        <v>908</v>
      </c>
      <c r="E53" s="31">
        <v>942</v>
      </c>
      <c r="F53" s="36">
        <v>878</v>
      </c>
      <c r="G53" s="31">
        <v>792</v>
      </c>
      <c r="H53" s="36">
        <v>766</v>
      </c>
      <c r="I53" s="36">
        <v>715</v>
      </c>
      <c r="J53" s="32"/>
      <c r="K53" s="38"/>
      <c r="L53" s="39"/>
      <c r="M53" s="36"/>
      <c r="N53" s="30"/>
      <c r="O53" s="40">
        <f aca="true" t="shared" si="1" ref="O53:O63">I53-I39</f>
        <v>-42</v>
      </c>
      <c r="P53" s="53">
        <f t="shared" si="0"/>
        <v>-0.05548216644649934</v>
      </c>
    </row>
    <row r="54" spans="1:16" s="41" customFormat="1" ht="11.25" customHeight="1">
      <c r="A54" s="44" t="s">
        <v>2</v>
      </c>
      <c r="B54" s="37">
        <v>26541</v>
      </c>
      <c r="C54" s="37">
        <v>26529</v>
      </c>
      <c r="D54" s="37">
        <v>25919</v>
      </c>
      <c r="E54" s="37">
        <v>25359</v>
      </c>
      <c r="F54" s="37">
        <v>24609</v>
      </c>
      <c r="G54" s="37">
        <v>23756</v>
      </c>
      <c r="H54" s="37">
        <v>23887</v>
      </c>
      <c r="I54" s="37">
        <v>23613</v>
      </c>
      <c r="J54" s="37"/>
      <c r="K54" s="37"/>
      <c r="L54" s="37"/>
      <c r="M54" s="37"/>
      <c r="O54" s="40">
        <f t="shared" si="1"/>
        <v>-1652</v>
      </c>
      <c r="P54" s="53">
        <f t="shared" si="0"/>
        <v>-0.06538689887195726</v>
      </c>
    </row>
    <row r="55" spans="1:16" s="30" customFormat="1" ht="11.25" customHeight="1">
      <c r="A55" s="45" t="s">
        <v>8</v>
      </c>
      <c r="B55" s="36">
        <v>11168</v>
      </c>
      <c r="C55" s="36">
        <v>11085</v>
      </c>
      <c r="D55" s="36">
        <v>10813</v>
      </c>
      <c r="E55" s="36">
        <v>10599</v>
      </c>
      <c r="F55" s="36">
        <v>10302</v>
      </c>
      <c r="G55" s="36">
        <v>9870</v>
      </c>
      <c r="H55" s="36">
        <v>9915</v>
      </c>
      <c r="I55" s="36">
        <v>9866</v>
      </c>
      <c r="J55" s="32"/>
      <c r="K55" s="38"/>
      <c r="L55" s="32"/>
      <c r="M55" s="36"/>
      <c r="O55" s="40">
        <f t="shared" si="1"/>
        <v>-568</v>
      </c>
      <c r="P55" s="53">
        <f t="shared" si="0"/>
        <v>-0.0544374161395438</v>
      </c>
    </row>
    <row r="56" spans="1:16" s="30" customFormat="1" ht="11.25" customHeight="1">
      <c r="A56" s="45" t="s">
        <v>9</v>
      </c>
      <c r="B56" s="36">
        <v>5747</v>
      </c>
      <c r="C56" s="36">
        <v>5810</v>
      </c>
      <c r="D56" s="36">
        <v>5666</v>
      </c>
      <c r="E56" s="36">
        <v>5507</v>
      </c>
      <c r="F56" s="36">
        <v>5345</v>
      </c>
      <c r="G56" s="36">
        <v>5138</v>
      </c>
      <c r="H56" s="36">
        <v>5183</v>
      </c>
      <c r="I56" s="36">
        <v>5141</v>
      </c>
      <c r="J56" s="32"/>
      <c r="K56" s="38"/>
      <c r="L56" s="32"/>
      <c r="M56" s="36"/>
      <c r="O56" s="40">
        <f t="shared" si="1"/>
        <v>-533</v>
      </c>
      <c r="P56" s="53">
        <f t="shared" si="0"/>
        <v>-0.09393725766654917</v>
      </c>
    </row>
    <row r="57" spans="1:16" s="30" customFormat="1" ht="11.25" customHeight="1">
      <c r="A57" s="45" t="s">
        <v>10</v>
      </c>
      <c r="B57" s="36">
        <v>9626</v>
      </c>
      <c r="C57" s="36">
        <v>9634</v>
      </c>
      <c r="D57" s="36">
        <v>9440</v>
      </c>
      <c r="E57" s="36">
        <v>9253</v>
      </c>
      <c r="F57" s="36">
        <v>8962</v>
      </c>
      <c r="G57" s="36">
        <v>8748</v>
      </c>
      <c r="H57" s="36">
        <v>8789</v>
      </c>
      <c r="I57" s="36">
        <v>8606</v>
      </c>
      <c r="J57" s="32"/>
      <c r="K57" s="38"/>
      <c r="L57" s="32"/>
      <c r="M57" s="36"/>
      <c r="O57" s="40">
        <f t="shared" si="1"/>
        <v>-551</v>
      </c>
      <c r="P57" s="53">
        <f t="shared" si="0"/>
        <v>-0.060172545593535</v>
      </c>
    </row>
    <row r="58" spans="1:16" s="30" customFormat="1" ht="11.25" customHeight="1">
      <c r="A58" s="46" t="s">
        <v>3</v>
      </c>
      <c r="B58" s="36">
        <v>8138</v>
      </c>
      <c r="C58" s="36">
        <v>8217</v>
      </c>
      <c r="D58" s="36">
        <v>8162</v>
      </c>
      <c r="E58" s="36">
        <v>7846</v>
      </c>
      <c r="F58" s="36">
        <v>7379</v>
      </c>
      <c r="G58" s="36">
        <v>7207</v>
      </c>
      <c r="H58" s="36">
        <v>7037</v>
      </c>
      <c r="I58" s="36">
        <v>6754</v>
      </c>
      <c r="J58" s="32"/>
      <c r="K58" s="38"/>
      <c r="L58" s="32"/>
      <c r="M58" s="36"/>
      <c r="O58" s="40">
        <f t="shared" si="1"/>
        <v>-552</v>
      </c>
      <c r="P58" s="53">
        <f t="shared" si="0"/>
        <v>-0.07555433889953463</v>
      </c>
    </row>
    <row r="59" spans="1:16" s="30" customFormat="1" ht="11.25" customHeight="1">
      <c r="A59" s="46" t="s">
        <v>4</v>
      </c>
      <c r="B59" s="36">
        <v>1099</v>
      </c>
      <c r="C59" s="36">
        <v>1088</v>
      </c>
      <c r="D59" s="36">
        <v>969</v>
      </c>
      <c r="E59" s="36">
        <v>977</v>
      </c>
      <c r="F59" s="36">
        <v>920</v>
      </c>
      <c r="G59" s="36">
        <v>893</v>
      </c>
      <c r="H59" s="36">
        <v>894</v>
      </c>
      <c r="I59" s="36">
        <v>905</v>
      </c>
      <c r="J59" s="32"/>
      <c r="K59" s="38"/>
      <c r="L59" s="32"/>
      <c r="M59" s="36"/>
      <c r="O59" s="40">
        <f t="shared" si="1"/>
        <v>-89</v>
      </c>
      <c r="P59" s="53">
        <f t="shared" si="0"/>
        <v>-0.08953722334004025</v>
      </c>
    </row>
    <row r="60" spans="1:16" s="30" customFormat="1" ht="11.25" customHeight="1">
      <c r="A60" s="46" t="s">
        <v>5</v>
      </c>
      <c r="B60" s="36">
        <v>1701</v>
      </c>
      <c r="C60" s="36">
        <v>1718</v>
      </c>
      <c r="D60" s="36">
        <v>1695</v>
      </c>
      <c r="E60" s="36">
        <v>1531</v>
      </c>
      <c r="F60" s="36">
        <v>1390</v>
      </c>
      <c r="G60" s="36">
        <v>1371</v>
      </c>
      <c r="H60" s="36">
        <v>1475</v>
      </c>
      <c r="I60" s="36">
        <v>1389</v>
      </c>
      <c r="J60" s="32"/>
      <c r="K60" s="38"/>
      <c r="L60" s="32"/>
      <c r="M60" s="36"/>
      <c r="O60" s="40">
        <f t="shared" si="1"/>
        <v>2</v>
      </c>
      <c r="P60" s="53">
        <f t="shared" si="0"/>
        <v>0.0014419610670511895</v>
      </c>
    </row>
    <row r="61" spans="1:16" s="30" customFormat="1" ht="11.25" customHeight="1">
      <c r="A61" s="46" t="s">
        <v>6</v>
      </c>
      <c r="B61" s="36">
        <v>2633</v>
      </c>
      <c r="C61" s="36">
        <v>2638</v>
      </c>
      <c r="D61" s="36">
        <v>2559</v>
      </c>
      <c r="E61" s="36">
        <v>2464</v>
      </c>
      <c r="F61" s="36">
        <v>2365</v>
      </c>
      <c r="G61" s="36">
        <v>2236</v>
      </c>
      <c r="H61" s="36">
        <v>2222</v>
      </c>
      <c r="I61" s="36">
        <v>2214</v>
      </c>
      <c r="J61" s="32"/>
      <c r="K61" s="38"/>
      <c r="L61" s="32"/>
      <c r="M61" s="36"/>
      <c r="O61" s="40">
        <f t="shared" si="1"/>
        <v>-185</v>
      </c>
      <c r="P61" s="53">
        <f t="shared" si="0"/>
        <v>-0.07711546477699041</v>
      </c>
    </row>
    <row r="62" spans="1:16" ht="11.25" customHeight="1">
      <c r="A62" s="21" t="s">
        <v>7</v>
      </c>
      <c r="B62" s="31">
        <v>2923</v>
      </c>
      <c r="C62" s="31">
        <v>2858</v>
      </c>
      <c r="D62" s="31">
        <v>2823</v>
      </c>
      <c r="E62" s="31">
        <v>2704</v>
      </c>
      <c r="F62" s="36">
        <v>2605</v>
      </c>
      <c r="G62" s="31">
        <v>2470</v>
      </c>
      <c r="H62" s="36">
        <v>2395</v>
      </c>
      <c r="I62" s="36">
        <v>2332</v>
      </c>
      <c r="J62" s="32"/>
      <c r="K62" s="38"/>
      <c r="L62" s="39"/>
      <c r="M62" s="36"/>
      <c r="N62" s="30"/>
      <c r="O62" s="40">
        <f t="shared" si="1"/>
        <v>-196</v>
      </c>
      <c r="P62" s="53">
        <f t="shared" si="0"/>
        <v>-0.07753164556962025</v>
      </c>
    </row>
    <row r="63" spans="1:17" ht="12.75">
      <c r="A63" s="74" t="s">
        <v>13</v>
      </c>
      <c r="B63" s="75">
        <v>45113</v>
      </c>
      <c r="C63" s="75">
        <v>45096</v>
      </c>
      <c r="D63" s="75">
        <v>44119</v>
      </c>
      <c r="E63" s="75">
        <v>42879</v>
      </c>
      <c r="F63" s="75">
        <v>41175</v>
      </c>
      <c r="G63" s="75">
        <v>39658</v>
      </c>
      <c r="H63" s="75">
        <v>39606</v>
      </c>
      <c r="I63" s="75">
        <v>38899</v>
      </c>
      <c r="J63" s="75"/>
      <c r="K63" s="75"/>
      <c r="L63" s="75"/>
      <c r="M63" s="75"/>
      <c r="N63" s="76"/>
      <c r="O63" s="75">
        <f t="shared" si="1"/>
        <v>-2868</v>
      </c>
      <c r="P63" s="71">
        <f t="shared" si="0"/>
        <v>-0.06866665070510211</v>
      </c>
      <c r="Q63" s="43"/>
    </row>
    <row r="64" ht="11.25" customHeight="1"/>
    <row r="65" spans="1:16" ht="13.5" thickBot="1">
      <c r="A65" s="50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</row>
    <row r="66" spans="1:20" ht="29.25" thickBot="1" thickTop="1">
      <c r="A66" s="72" t="s">
        <v>22</v>
      </c>
      <c r="B66" s="72" t="s">
        <v>17</v>
      </c>
      <c r="C66" s="77" t="s">
        <v>23</v>
      </c>
      <c r="D66" s="78" t="s">
        <v>16</v>
      </c>
      <c r="E66" s="51"/>
      <c r="F66" s="51"/>
      <c r="G66" s="79" t="s">
        <v>19</v>
      </c>
      <c r="H66" s="79" t="s">
        <v>20</v>
      </c>
      <c r="I66" s="80" t="s">
        <v>21</v>
      </c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</row>
    <row r="67" spans="1:20" ht="14.25" thickBot="1" thickTop="1">
      <c r="A67" s="55">
        <f>RANK(D67,$P$52:$P$62,1)</f>
        <v>1</v>
      </c>
      <c r="B67" s="21" t="s">
        <v>0</v>
      </c>
      <c r="C67" s="40">
        <f aca="true" t="shared" si="2" ref="C67:C77">O52</f>
        <v>-154</v>
      </c>
      <c r="D67" s="53">
        <f aca="true" t="shared" si="3" ref="D67:D77">P52</f>
        <v>-0.1361626878868258</v>
      </c>
      <c r="E67" s="51"/>
      <c r="F67" s="51"/>
      <c r="G67" s="56" t="str">
        <f>VLOOKUP(1,$A$67:$B$77,2,FALSE)</f>
        <v>Alsasua</v>
      </c>
      <c r="H67" s="65">
        <f aca="true" t="shared" si="4" ref="H67:H77">VLOOKUP(G67,$B$67:$D$77,3,FALSE)</f>
        <v>-0.1361626878868258</v>
      </c>
      <c r="I67" s="57">
        <f aca="true" t="shared" si="5" ref="I67:I77">VLOOKUP(G67,$B$67:$D$77,2,FALSE)</f>
        <v>-154</v>
      </c>
      <c r="J67" s="59"/>
      <c r="K67" s="51"/>
      <c r="L67" s="51"/>
      <c r="M67" s="51"/>
      <c r="N67" s="51"/>
      <c r="O67" s="51"/>
      <c r="P67" s="51"/>
      <c r="Q67" s="51"/>
      <c r="R67" s="51"/>
      <c r="S67" s="51"/>
      <c r="T67" s="51"/>
    </row>
    <row r="68" spans="1:20" ht="14.25" thickBot="1" thickTop="1">
      <c r="A68" s="55">
        <f aca="true" t="shared" si="6" ref="A68:A77">RANK(D68,$P$52:$P$62,1)</f>
        <v>9</v>
      </c>
      <c r="B68" s="21" t="s">
        <v>1</v>
      </c>
      <c r="C68" s="40">
        <f t="shared" si="2"/>
        <v>-42</v>
      </c>
      <c r="D68" s="53">
        <f t="shared" si="3"/>
        <v>-0.05548216644649934</v>
      </c>
      <c r="E68" s="51"/>
      <c r="F68" s="58"/>
      <c r="G68" s="57" t="str">
        <f>VLOOKUP(2,$A$67:$B$77,2,FALSE)</f>
        <v>Yamaguchi</v>
      </c>
      <c r="H68" s="64">
        <f t="shared" si="4"/>
        <v>-0.09393725766654917</v>
      </c>
      <c r="I68" s="66">
        <f t="shared" si="5"/>
        <v>-533</v>
      </c>
      <c r="J68" s="59"/>
      <c r="K68" s="51"/>
      <c r="L68" s="51"/>
      <c r="M68" s="51"/>
      <c r="N68" s="51"/>
      <c r="O68" s="51"/>
      <c r="P68" s="51"/>
      <c r="Q68" s="51"/>
      <c r="R68" s="51"/>
      <c r="S68" s="51"/>
      <c r="T68" s="51"/>
    </row>
    <row r="69" spans="1:20" ht="14.25" thickBot="1" thickTop="1">
      <c r="A69" s="55">
        <f t="shared" si="6"/>
        <v>7</v>
      </c>
      <c r="B69" s="44" t="s">
        <v>2</v>
      </c>
      <c r="C69" s="40">
        <f t="shared" si="2"/>
        <v>-1652</v>
      </c>
      <c r="D69" s="53">
        <f t="shared" si="3"/>
        <v>-0.06538689887195726</v>
      </c>
      <c r="E69" s="51"/>
      <c r="F69" s="51"/>
      <c r="G69" s="57" t="str">
        <f>VLOOKUP(3,$A$67:$B$77,2,FALSE)</f>
        <v>Santesteban</v>
      </c>
      <c r="H69" s="67">
        <f t="shared" si="4"/>
        <v>-0.08953722334004025</v>
      </c>
      <c r="I69" s="58">
        <f t="shared" si="5"/>
        <v>-89</v>
      </c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</row>
    <row r="70" spans="1:20" ht="14.25" thickBot="1" thickTop="1">
      <c r="A70" s="55">
        <f t="shared" si="6"/>
        <v>10</v>
      </c>
      <c r="B70" s="45" t="s">
        <v>8</v>
      </c>
      <c r="C70" s="40">
        <f t="shared" si="2"/>
        <v>-568</v>
      </c>
      <c r="D70" s="53">
        <f t="shared" si="3"/>
        <v>-0.0544374161395438</v>
      </c>
      <c r="E70" s="51"/>
      <c r="F70" s="51"/>
      <c r="G70" s="57" t="str">
        <f>VLOOKUP(4,$A$67:$B$77,2,FALSE)</f>
        <v>Tafalla</v>
      </c>
      <c r="H70" s="65">
        <f t="shared" si="4"/>
        <v>-0.07753164556962025</v>
      </c>
      <c r="I70" s="66">
        <f t="shared" si="5"/>
        <v>-196</v>
      </c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</row>
    <row r="71" spans="1:20" ht="14.25" thickBot="1" thickTop="1">
      <c r="A71" s="55">
        <f t="shared" si="6"/>
        <v>2</v>
      </c>
      <c r="B71" s="45" t="s">
        <v>9</v>
      </c>
      <c r="C71" s="40">
        <f t="shared" si="2"/>
        <v>-533</v>
      </c>
      <c r="D71" s="53">
        <f t="shared" si="3"/>
        <v>-0.09393725766654917</v>
      </c>
      <c r="E71" s="51"/>
      <c r="F71" s="51"/>
      <c r="G71" s="57" t="str">
        <f>VLOOKUP(5,$A$67:$B$77,2,FALSE)</f>
        <v>Estella</v>
      </c>
      <c r="H71" s="64">
        <f t="shared" si="4"/>
        <v>-0.07711546477699041</v>
      </c>
      <c r="I71" s="58">
        <f t="shared" si="5"/>
        <v>-185</v>
      </c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</row>
    <row r="72" spans="1:10" ht="14.25" thickBot="1" thickTop="1">
      <c r="A72" s="55">
        <f t="shared" si="6"/>
        <v>8</v>
      </c>
      <c r="B72" s="45" t="s">
        <v>10</v>
      </c>
      <c r="C72" s="40">
        <f t="shared" si="2"/>
        <v>-551</v>
      </c>
      <c r="D72" s="53">
        <f t="shared" si="3"/>
        <v>-0.060172545593535</v>
      </c>
      <c r="E72" s="51"/>
      <c r="F72" s="51"/>
      <c r="G72" s="57" t="str">
        <f>VLOOKUP(6,$A$67:$B$77,2,FALSE)</f>
        <v>Tudela</v>
      </c>
      <c r="H72" s="67">
        <f t="shared" si="4"/>
        <v>-0.07555433889953463</v>
      </c>
      <c r="I72" s="57">
        <f t="shared" si="5"/>
        <v>-552</v>
      </c>
      <c r="J72" s="61"/>
    </row>
    <row r="73" spans="1:20" ht="14.25" thickBot="1" thickTop="1">
      <c r="A73" s="55">
        <f t="shared" si="6"/>
        <v>6</v>
      </c>
      <c r="B73" s="46" t="s">
        <v>3</v>
      </c>
      <c r="C73" s="40">
        <f t="shared" si="2"/>
        <v>-552</v>
      </c>
      <c r="D73" s="53">
        <f t="shared" si="3"/>
        <v>-0.07555433889953463</v>
      </c>
      <c r="E73" s="51"/>
      <c r="F73" s="51"/>
      <c r="G73" s="57" t="str">
        <f>VLOOKUP(7,$A$67:$B$77,2,FALSE)</f>
        <v>Pamplona</v>
      </c>
      <c r="H73" s="67">
        <f t="shared" si="4"/>
        <v>-0.06538689887195726</v>
      </c>
      <c r="I73" s="57">
        <f t="shared" si="5"/>
        <v>-1652</v>
      </c>
      <c r="J73" s="59"/>
      <c r="K73" s="51"/>
      <c r="L73" s="51"/>
      <c r="M73" s="51"/>
      <c r="N73" s="51"/>
      <c r="O73" s="51"/>
      <c r="P73" s="51"/>
      <c r="Q73" s="51"/>
      <c r="R73" s="51"/>
      <c r="S73" s="51"/>
      <c r="T73" s="51"/>
    </row>
    <row r="74" spans="1:20" ht="14.25" thickBot="1" thickTop="1">
      <c r="A74" s="55">
        <f t="shared" si="6"/>
        <v>3</v>
      </c>
      <c r="B74" s="46" t="s">
        <v>4</v>
      </c>
      <c r="C74" s="40">
        <f t="shared" si="2"/>
        <v>-89</v>
      </c>
      <c r="D74" s="53">
        <f t="shared" si="3"/>
        <v>-0.08953722334004025</v>
      </c>
      <c r="E74" s="51"/>
      <c r="F74" s="51"/>
      <c r="G74" s="57" t="str">
        <f>VLOOKUP(8,$A$67:$B$77,2,FALSE)</f>
        <v>Rochapea</v>
      </c>
      <c r="H74" s="67">
        <f t="shared" si="4"/>
        <v>-0.060172545593535</v>
      </c>
      <c r="I74" s="57">
        <f t="shared" si="5"/>
        <v>-551</v>
      </c>
      <c r="J74" s="59"/>
      <c r="K74" s="51"/>
      <c r="L74" s="51"/>
      <c r="M74" s="51"/>
      <c r="N74" s="51"/>
      <c r="O74" s="51"/>
      <c r="P74" s="51"/>
      <c r="Q74" s="51"/>
      <c r="R74" s="51"/>
      <c r="S74" s="51"/>
      <c r="T74" s="51"/>
    </row>
    <row r="75" spans="1:20" ht="14.25" thickBot="1" thickTop="1">
      <c r="A75" s="55">
        <f t="shared" si="6"/>
        <v>11</v>
      </c>
      <c r="B75" s="46" t="s">
        <v>5</v>
      </c>
      <c r="C75" s="40">
        <f t="shared" si="2"/>
        <v>2</v>
      </c>
      <c r="D75" s="53">
        <f t="shared" si="3"/>
        <v>0.0014419610670511895</v>
      </c>
      <c r="E75" s="51"/>
      <c r="F75" s="51"/>
      <c r="G75" s="68" t="str">
        <f>VLOOKUP(9,$A$67:$B$77,2,FALSE)</f>
        <v>Aoiz</v>
      </c>
      <c r="H75" s="67">
        <f t="shared" si="4"/>
        <v>-0.05548216644649934</v>
      </c>
      <c r="I75" s="66">
        <f t="shared" si="5"/>
        <v>-42</v>
      </c>
      <c r="J75" s="59"/>
      <c r="K75" s="51"/>
      <c r="L75" s="51"/>
      <c r="M75" s="51"/>
      <c r="N75" s="51"/>
      <c r="O75" s="51"/>
      <c r="P75" s="51"/>
      <c r="Q75" s="51"/>
      <c r="R75" s="51"/>
      <c r="S75" s="51"/>
      <c r="T75" s="51"/>
    </row>
    <row r="76" spans="1:10" ht="14.25" thickBot="1" thickTop="1">
      <c r="A76" s="55">
        <f t="shared" si="6"/>
        <v>5</v>
      </c>
      <c r="B76" s="46" t="s">
        <v>6</v>
      </c>
      <c r="C76" s="40">
        <f t="shared" si="2"/>
        <v>-185</v>
      </c>
      <c r="D76" s="53">
        <f t="shared" si="3"/>
        <v>-0.07711546477699041</v>
      </c>
      <c r="E76" s="51"/>
      <c r="F76" s="51"/>
      <c r="G76" s="66" t="str">
        <f>VLOOKUP(10,$A$67:$B$77,2,FALSE)</f>
        <v>Ensanche</v>
      </c>
      <c r="H76" s="65">
        <f t="shared" si="4"/>
        <v>-0.0544374161395438</v>
      </c>
      <c r="I76" s="66">
        <f t="shared" si="5"/>
        <v>-568</v>
      </c>
      <c r="J76" s="61"/>
    </row>
    <row r="77" spans="1:10" ht="15.75" customHeight="1" thickBot="1" thickTop="1">
      <c r="A77" s="55">
        <f t="shared" si="6"/>
        <v>4</v>
      </c>
      <c r="B77" s="21" t="s">
        <v>7</v>
      </c>
      <c r="C77" s="40">
        <f t="shared" si="2"/>
        <v>-196</v>
      </c>
      <c r="D77" s="53">
        <f t="shared" si="3"/>
        <v>-0.07753164556962025</v>
      </c>
      <c r="E77" s="51"/>
      <c r="F77" s="51"/>
      <c r="G77" s="59" t="str">
        <f>VLOOKUP(11,$A$67:$B$77,2,FALSE)</f>
        <v>Lodosa</v>
      </c>
      <c r="H77" s="63">
        <f t="shared" si="4"/>
        <v>0.0014419610670511895</v>
      </c>
      <c r="I77" s="62">
        <f t="shared" si="5"/>
        <v>2</v>
      </c>
      <c r="J77" s="61"/>
    </row>
    <row r="78" ht="11.25" customHeight="1" thickTop="1">
      <c r="G78" s="60"/>
    </row>
    <row r="79" ht="11.25" customHeight="1"/>
    <row r="80" spans="1:17" s="2" customFormat="1" ht="11.2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 s="3"/>
    </row>
    <row r="81" ht="11.25" customHeight="1"/>
    <row r="82" ht="11.25" customHeight="1"/>
    <row r="83" ht="11.25" customHeight="1"/>
    <row r="84" ht="11.25" customHeight="1">
      <c r="D84" s="18" t="s">
        <v>14</v>
      </c>
    </row>
    <row r="85" ht="11.25" customHeight="1">
      <c r="D85" s="48" t="s">
        <v>25</v>
      </c>
    </row>
    <row r="86" ht="11.25" customHeight="1">
      <c r="D86" s="19"/>
    </row>
    <row r="87" ht="11.25" customHeight="1"/>
    <row r="88" spans="1:13" ht="11.25" customHeight="1">
      <c r="A88" s="72" t="s">
        <v>17</v>
      </c>
      <c r="B88" s="73">
        <v>42005</v>
      </c>
      <c r="C88" s="73">
        <v>42036</v>
      </c>
      <c r="D88" s="73">
        <v>42064</v>
      </c>
      <c r="E88" s="73">
        <v>42095</v>
      </c>
      <c r="F88" s="73">
        <v>42125</v>
      </c>
      <c r="G88" s="73">
        <v>42156</v>
      </c>
      <c r="H88" s="73">
        <v>42186</v>
      </c>
      <c r="I88" s="73">
        <v>42217</v>
      </c>
      <c r="J88" s="73">
        <v>42248</v>
      </c>
      <c r="K88" s="73">
        <v>42278</v>
      </c>
      <c r="L88" s="73">
        <v>42309</v>
      </c>
      <c r="M88" s="73">
        <v>42339</v>
      </c>
    </row>
    <row r="89" spans="1:13" ht="11.25" customHeight="1">
      <c r="A89" s="20" t="s">
        <v>0</v>
      </c>
      <c r="B89" s="52">
        <v>0.02887027595694748</v>
      </c>
      <c r="C89" s="52">
        <v>0.02805357907398724</v>
      </c>
      <c r="D89" s="52">
        <v>0.027360769818489686</v>
      </c>
      <c r="E89" s="52">
        <v>0.027582488678024583</v>
      </c>
      <c r="F89" s="53">
        <v>0.027576327334586804</v>
      </c>
      <c r="G89" s="53">
        <v>0.02638018223765468</v>
      </c>
      <c r="H89" s="52">
        <v>0.026458776281596975</v>
      </c>
      <c r="I89" s="52">
        <v>0.0270787942634137</v>
      </c>
      <c r="J89" s="52">
        <v>0.02623475498872536</v>
      </c>
      <c r="K89" s="53">
        <v>0.026169158967520718</v>
      </c>
      <c r="L89" s="53">
        <v>0.025914270729032567</v>
      </c>
      <c r="M89" s="53">
        <v>0.025148923347935934</v>
      </c>
    </row>
    <row r="90" spans="1:13" ht="11.25" customHeight="1">
      <c r="A90" s="21" t="s">
        <v>1</v>
      </c>
      <c r="B90" s="52">
        <v>0.020858622643036336</v>
      </c>
      <c r="C90" s="52">
        <v>0.020550877693734836</v>
      </c>
      <c r="D90" s="52">
        <v>0.020071447746092055</v>
      </c>
      <c r="E90" s="52">
        <v>0.02068147509165409</v>
      </c>
      <c r="F90" s="53">
        <v>0.02034649476228848</v>
      </c>
      <c r="G90" s="53">
        <v>0.019482184055370416</v>
      </c>
      <c r="H90" s="52">
        <v>0.018710134656272148</v>
      </c>
      <c r="I90" s="52">
        <v>0.018124356549428976</v>
      </c>
      <c r="J90" s="52">
        <v>0.01985791528259341</v>
      </c>
      <c r="K90" s="53">
        <v>0.02088294123249833</v>
      </c>
      <c r="L90" s="53">
        <v>0.021551518619177038</v>
      </c>
      <c r="M90" s="53">
        <v>0.021231717775768953</v>
      </c>
    </row>
    <row r="91" spans="1:16" ht="11.25" customHeight="1">
      <c r="A91" s="22" t="s">
        <v>2</v>
      </c>
      <c r="B91" s="69">
        <v>0.5823824552885004</v>
      </c>
      <c r="C91" s="69">
        <v>0.5806642337254582</v>
      </c>
      <c r="D91" s="69">
        <v>0.5837446052821773</v>
      </c>
      <c r="E91" s="69">
        <v>0.5896053482855295</v>
      </c>
      <c r="F91" s="69">
        <v>0.5949726922732563</v>
      </c>
      <c r="G91" s="69">
        <v>0.5937638367784485</v>
      </c>
      <c r="H91" s="69">
        <v>0.6010866997401371</v>
      </c>
      <c r="I91" s="69">
        <v>0.6049033926305456</v>
      </c>
      <c r="J91" s="69">
        <v>0.6113764760080499</v>
      </c>
      <c r="K91" s="69">
        <v>0.5936279645680541</v>
      </c>
      <c r="L91" s="69">
        <v>0.5857769513183617</v>
      </c>
      <c r="M91" s="69">
        <v>0.5872331548571031</v>
      </c>
      <c r="N91" s="3"/>
      <c r="O91" s="3"/>
      <c r="P91" s="3"/>
    </row>
    <row r="92" spans="1:13" ht="12.75">
      <c r="A92" s="23" t="s">
        <v>8</v>
      </c>
      <c r="B92" s="52">
        <v>0.24291899328315933</v>
      </c>
      <c r="C92" s="52">
        <v>0.24061652633081204</v>
      </c>
      <c r="D92" s="52">
        <v>0.24143556280587275</v>
      </c>
      <c r="E92" s="52">
        <v>0.2445331032995471</v>
      </c>
      <c r="F92" s="53">
        <v>0.24729161070821024</v>
      </c>
      <c r="G92" s="53">
        <v>0.24564796905222436</v>
      </c>
      <c r="H92" s="52">
        <v>0.2484053862508859</v>
      </c>
      <c r="I92" s="52">
        <v>0.2498144468120765</v>
      </c>
      <c r="J92" s="52">
        <v>0.25398249399898165</v>
      </c>
      <c r="K92" s="53">
        <v>0.24714258500809602</v>
      </c>
      <c r="L92" s="53">
        <v>0.245982930434368</v>
      </c>
      <c r="M92" s="53">
        <v>0.2467375935841272</v>
      </c>
    </row>
    <row r="93" spans="1:13" ht="15" customHeight="1">
      <c r="A93" s="23" t="s">
        <v>9</v>
      </c>
      <c r="B93" s="52">
        <v>0.12768066682851825</v>
      </c>
      <c r="C93" s="52">
        <v>0.12850414891231218</v>
      </c>
      <c r="D93" s="52">
        <v>0.12916348318087018</v>
      </c>
      <c r="E93" s="52">
        <v>0.13114082380849687</v>
      </c>
      <c r="F93" s="53">
        <v>0.13190527352493508</v>
      </c>
      <c r="G93" s="53">
        <v>0.13120178975087973</v>
      </c>
      <c r="H93" s="52">
        <v>0.13387668320340185</v>
      </c>
      <c r="I93" s="52">
        <v>0.13584887590681638</v>
      </c>
      <c r="J93" s="52">
        <v>0.13626554809300973</v>
      </c>
      <c r="K93" s="53">
        <v>0.13267930279074197</v>
      </c>
      <c r="L93" s="53">
        <v>0.1279979020645592</v>
      </c>
      <c r="M93" s="53">
        <v>0.12736712792341748</v>
      </c>
    </row>
    <row r="94" spans="1:13" ht="11.25" customHeight="1">
      <c r="A94" s="23" t="s">
        <v>10</v>
      </c>
      <c r="B94" s="52">
        <v>0.21178279517682286</v>
      </c>
      <c r="C94" s="52">
        <v>0.211543558482334</v>
      </c>
      <c r="D94" s="52">
        <v>0.21314555929543436</v>
      </c>
      <c r="E94" s="52">
        <v>0.21393142117748545</v>
      </c>
      <c r="F94" s="53">
        <v>0.215775808040111</v>
      </c>
      <c r="G94" s="53">
        <v>0.21691407797534432</v>
      </c>
      <c r="H94" s="52">
        <v>0.2188046302858493</v>
      </c>
      <c r="I94" s="52">
        <v>0.21924006991165274</v>
      </c>
      <c r="J94" s="52">
        <v>0.2211284339160585</v>
      </c>
      <c r="K94" s="53">
        <v>0.21380607676921612</v>
      </c>
      <c r="L94" s="53">
        <v>0.2117961188194345</v>
      </c>
      <c r="M94" s="53">
        <v>0.21312843334955844</v>
      </c>
    </row>
    <row r="95" spans="1:13" ht="11.25" customHeight="1">
      <c r="A95" s="21" t="s">
        <v>3</v>
      </c>
      <c r="B95" s="52">
        <v>0.1800801165331391</v>
      </c>
      <c r="C95" s="52">
        <v>0.1829191216946319</v>
      </c>
      <c r="D95" s="52">
        <v>0.18227435108513845</v>
      </c>
      <c r="E95" s="52">
        <v>0.18158291999137374</v>
      </c>
      <c r="F95" s="53">
        <v>0.17967141194377295</v>
      </c>
      <c r="G95" s="53">
        <v>0.1822143506327049</v>
      </c>
      <c r="H95" s="52">
        <v>0.17807701393810535</v>
      </c>
      <c r="I95" s="52">
        <v>0.174922785931477</v>
      </c>
      <c r="J95" s="52">
        <v>0.1733869990058919</v>
      </c>
      <c r="K95" s="53">
        <v>0.18227926469187541</v>
      </c>
      <c r="L95" s="53">
        <v>0.18340246984217803</v>
      </c>
      <c r="M95" s="53">
        <v>0.1816053589226526</v>
      </c>
    </row>
    <row r="96" spans="1:16" s="2" customFormat="1" ht="11.25" customHeight="1">
      <c r="A96" s="21" t="s">
        <v>4</v>
      </c>
      <c r="B96" s="52">
        <v>0.02545116128510156</v>
      </c>
      <c r="C96" s="52">
        <v>0.02489347387306571</v>
      </c>
      <c r="D96" s="52">
        <v>0.02502736076981849</v>
      </c>
      <c r="E96" s="52">
        <v>0.025188699590252318</v>
      </c>
      <c r="F96" s="53">
        <v>0.024129286417763452</v>
      </c>
      <c r="G96" s="53">
        <v>0.022907879098599426</v>
      </c>
      <c r="H96" s="52">
        <v>0.023175053153791637</v>
      </c>
      <c r="I96" s="52">
        <v>0.023798692747863146</v>
      </c>
      <c r="J96" s="52">
        <v>0.023325170331935118</v>
      </c>
      <c r="K96" s="53">
        <v>0.022978378893227926</v>
      </c>
      <c r="L96" s="53">
        <v>0.023411052305344966</v>
      </c>
      <c r="M96" s="53">
        <v>0.02341051850821686</v>
      </c>
      <c r="N96"/>
      <c r="O96"/>
      <c r="P96"/>
    </row>
    <row r="97" spans="1:13" ht="11.25" customHeight="1">
      <c r="A97" s="21" t="s">
        <v>5</v>
      </c>
      <c r="B97" s="52">
        <v>0.036740309136521807</v>
      </c>
      <c r="C97" s="52">
        <v>0.03739118024832311</v>
      </c>
      <c r="D97" s="52">
        <v>0.03727259586594255</v>
      </c>
      <c r="E97" s="52">
        <v>0.03375026957084322</v>
      </c>
      <c r="F97" s="53">
        <v>0.03207538723251858</v>
      </c>
      <c r="G97" s="53">
        <v>0.03539884878003309</v>
      </c>
      <c r="H97" s="52">
        <v>0.03583746751712733</v>
      </c>
      <c r="I97" s="52">
        <v>0.03320803505159576</v>
      </c>
      <c r="J97" s="52">
        <v>0.028853381179836577</v>
      </c>
      <c r="K97" s="53">
        <v>0.0323364129917135</v>
      </c>
      <c r="L97" s="53">
        <v>0.03530729986172698</v>
      </c>
      <c r="M97" s="53">
        <v>0.038198549011427115</v>
      </c>
    </row>
    <row r="98" spans="1:13" ht="11.25" customHeight="1">
      <c r="A98" s="21" t="s">
        <v>6</v>
      </c>
      <c r="B98" s="52">
        <v>0.05891397588411427</v>
      </c>
      <c r="C98" s="52">
        <v>0.058268262349895</v>
      </c>
      <c r="D98" s="52">
        <v>0.05627026245689388</v>
      </c>
      <c r="E98" s="52">
        <v>0.05598447271943067</v>
      </c>
      <c r="F98" s="53">
        <v>0.05609275673739816</v>
      </c>
      <c r="G98" s="53">
        <v>0.05613945142271212</v>
      </c>
      <c r="H98" s="52">
        <v>0.05523269548783369</v>
      </c>
      <c r="I98" s="52">
        <v>0.057437690042377955</v>
      </c>
      <c r="J98" s="52">
        <v>0.05685813350144267</v>
      </c>
      <c r="K98" s="53">
        <v>0.057886465377655016</v>
      </c>
      <c r="L98" s="53">
        <v>0.05948123778191008</v>
      </c>
      <c r="M98" s="53">
        <v>0.05773821940986951</v>
      </c>
    </row>
    <row r="99" spans="1:13" ht="11.25" customHeight="1">
      <c r="A99" s="21" t="s">
        <v>7</v>
      </c>
      <c r="B99" s="52">
        <v>0.06670308327263899</v>
      </c>
      <c r="C99" s="52">
        <v>0.067259271340904</v>
      </c>
      <c r="D99" s="52">
        <v>0.06797860697544758</v>
      </c>
      <c r="E99" s="52">
        <v>0.06562432607289195</v>
      </c>
      <c r="F99" s="53">
        <v>0.06513564329841526</v>
      </c>
      <c r="G99" s="53">
        <v>0.06371326699447694</v>
      </c>
      <c r="H99" s="52">
        <v>0.06142215922513584</v>
      </c>
      <c r="I99" s="52">
        <v>0.06052625278329782</v>
      </c>
      <c r="J99" s="52">
        <v>0.060107169701525104</v>
      </c>
      <c r="K99" s="53">
        <v>0.063839413277455</v>
      </c>
      <c r="L99" s="53">
        <v>0.06515519954226863</v>
      </c>
      <c r="M99" s="53">
        <v>0.06543355816702594</v>
      </c>
    </row>
    <row r="100" spans="1:13" ht="11.25" customHeight="1">
      <c r="A100" s="74" t="s">
        <v>13</v>
      </c>
      <c r="B100" s="71">
        <v>1</v>
      </c>
      <c r="C100" s="71">
        <v>1</v>
      </c>
      <c r="D100" s="71">
        <v>1</v>
      </c>
      <c r="E100" s="71">
        <v>1</v>
      </c>
      <c r="F100" s="71">
        <v>1</v>
      </c>
      <c r="G100" s="71">
        <v>1</v>
      </c>
      <c r="H100" s="71">
        <v>1</v>
      </c>
      <c r="I100" s="71">
        <v>1</v>
      </c>
      <c r="J100" s="71">
        <v>1</v>
      </c>
      <c r="K100" s="71">
        <v>1</v>
      </c>
      <c r="L100" s="71">
        <v>1</v>
      </c>
      <c r="M100" s="71">
        <v>1</v>
      </c>
    </row>
    <row r="101" spans="1:13" ht="11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4" ht="11.25" customHeight="1">
      <c r="A102" s="72" t="s">
        <v>17</v>
      </c>
      <c r="B102" s="73">
        <v>42370</v>
      </c>
      <c r="C102" s="73">
        <v>42401</v>
      </c>
      <c r="D102" s="73">
        <v>42430</v>
      </c>
      <c r="E102" s="73">
        <v>42461</v>
      </c>
      <c r="F102" s="73">
        <v>42491</v>
      </c>
      <c r="G102" s="73">
        <v>42522</v>
      </c>
      <c r="H102" s="73">
        <v>42552</v>
      </c>
      <c r="I102" s="73">
        <v>42583</v>
      </c>
      <c r="J102" s="73">
        <v>42614</v>
      </c>
      <c r="K102" s="73">
        <v>42644</v>
      </c>
      <c r="L102" s="73">
        <v>42675</v>
      </c>
      <c r="M102" s="73">
        <v>42705</v>
      </c>
      <c r="N102" s="35">
        <v>42005</v>
      </c>
    </row>
    <row r="103" spans="1:14" ht="11.25" customHeight="1">
      <c r="A103" s="20" t="s">
        <v>0</v>
      </c>
      <c r="B103" s="52">
        <f aca="true" t="shared" si="7" ref="B103:B114">B52/$B$63</f>
        <v>0.024848713231219382</v>
      </c>
      <c r="C103" s="52">
        <f>C52/$C$63</f>
        <v>0.02479155579208799</v>
      </c>
      <c r="D103" s="52">
        <f>D52/$D$63</f>
        <v>0.02456991318932886</v>
      </c>
      <c r="E103" s="52">
        <f>E52/$E$63</f>
        <v>0.024627440005597145</v>
      </c>
      <c r="F103" s="52">
        <f>F52/$F$63</f>
        <v>0.024990892531876138</v>
      </c>
      <c r="G103" s="52">
        <f>G52/$G$63</f>
        <v>0.023526148570275858</v>
      </c>
      <c r="H103" s="52">
        <f>H52/$H$63</f>
        <v>0.023481290713528252</v>
      </c>
      <c r="I103" s="52">
        <f>I52/$I$63</f>
        <v>0.025116326897863698</v>
      </c>
      <c r="J103" s="52"/>
      <c r="K103" s="52"/>
      <c r="L103" s="52"/>
      <c r="M103" s="52"/>
      <c r="N103" s="30"/>
    </row>
    <row r="104" spans="1:14" ht="11.25" customHeight="1">
      <c r="A104" s="21" t="s">
        <v>1</v>
      </c>
      <c r="B104" s="52">
        <f t="shared" si="7"/>
        <v>0.021213397468578903</v>
      </c>
      <c r="C104" s="52">
        <f aca="true" t="shared" si="8" ref="C104:C114">C53/$C$63</f>
        <v>0.020622671633847792</v>
      </c>
      <c r="D104" s="52">
        <f aca="true" t="shared" si="9" ref="D104:D114">D53/$D$63</f>
        <v>0.02058070219179945</v>
      </c>
      <c r="E104" s="52">
        <f aca="true" t="shared" si="10" ref="E104:E113">E53/$E$63</f>
        <v>0.02196879591408382</v>
      </c>
      <c r="F104" s="52">
        <f aca="true" t="shared" si="11" ref="F104:F114">F53/$F$63</f>
        <v>0.02132361870066788</v>
      </c>
      <c r="G104" s="52">
        <f aca="true" t="shared" si="12" ref="G104:G114">G53/$G$63</f>
        <v>0.01997074991174542</v>
      </c>
      <c r="H104" s="52">
        <f aca="true" t="shared" si="13" ref="H104:H114">H53/$H$63</f>
        <v>0.019340503964045852</v>
      </c>
      <c r="I104" s="52">
        <f aca="true" t="shared" si="14" ref="I104:J114">I53/$I$63</f>
        <v>0.018380935242551223</v>
      </c>
      <c r="J104" s="52"/>
      <c r="K104" s="52"/>
      <c r="L104" s="52"/>
      <c r="M104" s="52"/>
      <c r="N104" s="30"/>
    </row>
    <row r="105" spans="1:14" ht="12.75">
      <c r="A105" s="22" t="s">
        <v>2</v>
      </c>
      <c r="B105" s="54">
        <f t="shared" si="7"/>
        <v>0.5883226564404939</v>
      </c>
      <c r="C105" s="52">
        <f t="shared" si="8"/>
        <v>0.5882783395423098</v>
      </c>
      <c r="D105" s="54">
        <f t="shared" si="9"/>
        <v>0.587479317300936</v>
      </c>
      <c r="E105" s="54">
        <f t="shared" si="10"/>
        <v>0.5914083817253201</v>
      </c>
      <c r="F105" s="52">
        <f t="shared" si="11"/>
        <v>0.5976684881602914</v>
      </c>
      <c r="G105" s="52">
        <f t="shared" si="12"/>
        <v>0.599021634979071</v>
      </c>
      <c r="H105" s="52">
        <f t="shared" si="13"/>
        <v>0.6031156895419886</v>
      </c>
      <c r="I105" s="52">
        <f t="shared" si="14"/>
        <v>0.6070335998354713</v>
      </c>
      <c r="J105" s="52"/>
      <c r="K105" s="52"/>
      <c r="L105" s="52"/>
      <c r="M105" s="52"/>
      <c r="N105" s="42"/>
    </row>
    <row r="106" spans="1:14" ht="13.5" customHeight="1">
      <c r="A106" s="23" t="s">
        <v>8</v>
      </c>
      <c r="B106" s="52">
        <f t="shared" si="7"/>
        <v>0.24755613681200542</v>
      </c>
      <c r="C106" s="52">
        <f t="shared" si="8"/>
        <v>0.24580894092602448</v>
      </c>
      <c r="D106" s="52">
        <f t="shared" si="9"/>
        <v>0.24508715066071307</v>
      </c>
      <c r="E106" s="52">
        <f t="shared" si="10"/>
        <v>0.2471839361925418</v>
      </c>
      <c r="F106" s="52">
        <f t="shared" si="11"/>
        <v>0.25020036429872494</v>
      </c>
      <c r="G106" s="52">
        <f t="shared" si="12"/>
        <v>0.24887790609713045</v>
      </c>
      <c r="H106" s="52">
        <f t="shared" si="13"/>
        <v>0.25034085744584156</v>
      </c>
      <c r="I106" s="52">
        <f t="shared" si="14"/>
        <v>0.253631198745469</v>
      </c>
      <c r="J106" s="52"/>
      <c r="K106" s="52"/>
      <c r="L106" s="52"/>
      <c r="M106" s="52"/>
      <c r="N106" s="30"/>
    </row>
    <row r="107" spans="1:14" ht="12.75">
      <c r="A107" s="23" t="s">
        <v>9</v>
      </c>
      <c r="B107" s="52">
        <f t="shared" si="7"/>
        <v>0.1273912176091149</v>
      </c>
      <c r="C107" s="52">
        <f t="shared" si="8"/>
        <v>0.12883626042221039</v>
      </c>
      <c r="D107" s="52">
        <f t="shared" si="9"/>
        <v>0.12842539495455474</v>
      </c>
      <c r="E107" s="52">
        <f t="shared" si="10"/>
        <v>0.12843116677161315</v>
      </c>
      <c r="F107" s="52">
        <f t="shared" si="11"/>
        <v>0.12981177899210686</v>
      </c>
      <c r="G107" s="52">
        <f t="shared" si="12"/>
        <v>0.12955771849311615</v>
      </c>
      <c r="H107" s="52">
        <f t="shared" si="13"/>
        <v>0.13086401050345908</v>
      </c>
      <c r="I107" s="52">
        <f t="shared" si="14"/>
        <v>0.13216278053420397</v>
      </c>
      <c r="J107" s="52"/>
      <c r="K107" s="52"/>
      <c r="L107" s="52"/>
      <c r="M107" s="52"/>
      <c r="N107" s="30"/>
    </row>
    <row r="108" spans="1:14" ht="12.75">
      <c r="A108" s="23" t="s">
        <v>10</v>
      </c>
      <c r="B108" s="52">
        <f t="shared" si="7"/>
        <v>0.21337530201937357</v>
      </c>
      <c r="C108" s="52">
        <f t="shared" si="8"/>
        <v>0.21363313819407487</v>
      </c>
      <c r="D108" s="52">
        <f t="shared" si="9"/>
        <v>0.2139667716856683</v>
      </c>
      <c r="E108" s="52">
        <f t="shared" si="10"/>
        <v>0.21579327876116514</v>
      </c>
      <c r="F108" s="52">
        <f t="shared" si="11"/>
        <v>0.21765634486945962</v>
      </c>
      <c r="G108" s="52">
        <f t="shared" si="12"/>
        <v>0.22058601038882444</v>
      </c>
      <c r="H108" s="52">
        <f t="shared" si="13"/>
        <v>0.221910821592688</v>
      </c>
      <c r="I108" s="52">
        <f t="shared" si="14"/>
        <v>0.22123962055579835</v>
      </c>
      <c r="J108" s="52"/>
      <c r="K108" s="52"/>
      <c r="L108" s="52"/>
      <c r="M108" s="52"/>
      <c r="N108" s="30"/>
    </row>
    <row r="109" spans="1:14" ht="12.75">
      <c r="A109" s="21" t="s">
        <v>3</v>
      </c>
      <c r="B109" s="52">
        <f t="shared" si="7"/>
        <v>0.1803914614412697</v>
      </c>
      <c r="C109" s="52">
        <f t="shared" si="8"/>
        <v>0.18221128259712613</v>
      </c>
      <c r="D109" s="52">
        <f t="shared" si="9"/>
        <v>0.18499966001042634</v>
      </c>
      <c r="E109" s="52">
        <f t="shared" si="10"/>
        <v>0.18298001352643486</v>
      </c>
      <c r="F109" s="52">
        <f t="shared" si="11"/>
        <v>0.179210686095932</v>
      </c>
      <c r="G109" s="52">
        <f t="shared" si="12"/>
        <v>0.18172878107821877</v>
      </c>
      <c r="H109" s="52">
        <f t="shared" si="13"/>
        <v>0.17767509973236378</v>
      </c>
      <c r="I109" s="52">
        <f t="shared" si="14"/>
        <v>0.17362914213733</v>
      </c>
      <c r="J109" s="52"/>
      <c r="K109" s="52"/>
      <c r="L109" s="52"/>
      <c r="M109" s="52"/>
      <c r="N109" s="30"/>
    </row>
    <row r="110" spans="1:14" ht="12.75">
      <c r="A110" s="21" t="s">
        <v>4</v>
      </c>
      <c r="B110" s="52">
        <f t="shared" si="7"/>
        <v>0.02436104892159688</v>
      </c>
      <c r="C110" s="52">
        <f t="shared" si="8"/>
        <v>0.024126308320028385</v>
      </c>
      <c r="D110" s="52">
        <f t="shared" si="9"/>
        <v>0.02196332645798862</v>
      </c>
      <c r="E110" s="52">
        <f t="shared" si="10"/>
        <v>0.022785046293057207</v>
      </c>
      <c r="F110" s="52">
        <f t="shared" si="11"/>
        <v>0.022343655130540378</v>
      </c>
      <c r="G110" s="52">
        <f t="shared" si="12"/>
        <v>0.022517524837359422</v>
      </c>
      <c r="H110" s="52">
        <f t="shared" si="13"/>
        <v>0.022572337524617483</v>
      </c>
      <c r="I110" s="52">
        <f t="shared" si="14"/>
        <v>0.02326537957273966</v>
      </c>
      <c r="J110" s="52"/>
      <c r="K110" s="52"/>
      <c r="L110" s="52"/>
      <c r="M110" s="52"/>
      <c r="N110" s="30"/>
    </row>
    <row r="111" spans="1:14" ht="12.75">
      <c r="A111" s="21" t="s">
        <v>5</v>
      </c>
      <c r="B111" s="52">
        <f t="shared" si="7"/>
        <v>0.037705317757630835</v>
      </c>
      <c r="C111" s="52">
        <f t="shared" si="8"/>
        <v>0.03809650523328011</v>
      </c>
      <c r="D111" s="52">
        <f t="shared" si="9"/>
        <v>0.03841882182279743</v>
      </c>
      <c r="E111" s="52">
        <f t="shared" si="10"/>
        <v>0.035705123720236015</v>
      </c>
      <c r="F111" s="52">
        <f t="shared" si="11"/>
        <v>0.03375834851244687</v>
      </c>
      <c r="G111" s="52">
        <f t="shared" si="12"/>
        <v>0.03457057844571083</v>
      </c>
      <c r="H111" s="52">
        <f t="shared" si="13"/>
        <v>0.037241832045649646</v>
      </c>
      <c r="I111" s="52">
        <f t="shared" si="14"/>
        <v>0.03570785881385126</v>
      </c>
      <c r="J111" s="52"/>
      <c r="K111" s="52"/>
      <c r="L111" s="52"/>
      <c r="M111" s="52"/>
      <c r="N111" s="30"/>
    </row>
    <row r="112" spans="1:14" ht="12.75">
      <c r="A112" s="21" t="s">
        <v>6</v>
      </c>
      <c r="B112" s="52">
        <f t="shared" si="7"/>
        <v>0.05836455123800235</v>
      </c>
      <c r="C112" s="52">
        <f t="shared" si="8"/>
        <v>0.0584974277097747</v>
      </c>
      <c r="D112" s="52">
        <f t="shared" si="9"/>
        <v>0.05800222126521453</v>
      </c>
      <c r="E112" s="52">
        <f t="shared" si="10"/>
        <v>0.05746402667972667</v>
      </c>
      <c r="F112" s="52">
        <f t="shared" si="11"/>
        <v>0.057437765634486944</v>
      </c>
      <c r="G112" s="52">
        <f t="shared" si="12"/>
        <v>0.05638206667002874</v>
      </c>
      <c r="H112" s="52">
        <f t="shared" si="13"/>
        <v>0.05610261071554815</v>
      </c>
      <c r="I112" s="52">
        <f t="shared" si="14"/>
        <v>0.05691663024756421</v>
      </c>
      <c r="J112" s="52"/>
      <c r="K112" s="52"/>
      <c r="L112" s="52"/>
      <c r="M112" s="52"/>
      <c r="N112" s="30"/>
    </row>
    <row r="113" spans="1:14" ht="12.75">
      <c r="A113" s="21" t="s">
        <v>7</v>
      </c>
      <c r="B113" s="52">
        <f t="shared" si="7"/>
        <v>0.06479285350120807</v>
      </c>
      <c r="C113" s="52">
        <f t="shared" si="8"/>
        <v>0.06337590917154515</v>
      </c>
      <c r="D113" s="52">
        <f t="shared" si="9"/>
        <v>0.06398603776150864</v>
      </c>
      <c r="E113" s="52">
        <f t="shared" si="10"/>
        <v>0.0630611721355442</v>
      </c>
      <c r="F113" s="52">
        <f t="shared" si="11"/>
        <v>0.06326654523375835</v>
      </c>
      <c r="G113" s="52">
        <f t="shared" si="12"/>
        <v>0.06228251550758989</v>
      </c>
      <c r="H113" s="52">
        <f t="shared" si="13"/>
        <v>0.060470635762258244</v>
      </c>
      <c r="I113" s="52">
        <f t="shared" si="14"/>
        <v>0.059950127252628604</v>
      </c>
      <c r="J113" s="52"/>
      <c r="K113" s="52"/>
      <c r="L113" s="52"/>
      <c r="M113" s="52"/>
      <c r="N113" s="30"/>
    </row>
    <row r="114" spans="1:14" ht="12.75">
      <c r="A114" s="74" t="s">
        <v>13</v>
      </c>
      <c r="B114" s="71">
        <f t="shared" si="7"/>
        <v>1</v>
      </c>
      <c r="C114" s="71">
        <f t="shared" si="8"/>
        <v>1</v>
      </c>
      <c r="D114" s="71">
        <f t="shared" si="9"/>
        <v>1</v>
      </c>
      <c r="E114" s="71">
        <v>1</v>
      </c>
      <c r="F114" s="71">
        <f t="shared" si="11"/>
        <v>1</v>
      </c>
      <c r="G114" s="71">
        <f t="shared" si="12"/>
        <v>1</v>
      </c>
      <c r="H114" s="71">
        <f t="shared" si="13"/>
        <v>1</v>
      </c>
      <c r="I114" s="71">
        <f t="shared" si="14"/>
        <v>1</v>
      </c>
      <c r="J114" s="71"/>
      <c r="K114" s="71"/>
      <c r="L114" s="71"/>
      <c r="M114" s="71"/>
      <c r="N114" s="30"/>
    </row>
    <row r="115" spans="1:12" ht="12.75">
      <c r="A115" s="28"/>
      <c r="B115" s="29"/>
      <c r="C115" s="29"/>
      <c r="D115" s="29"/>
      <c r="E115" s="29"/>
      <c r="F115" s="29"/>
      <c r="G115" s="29"/>
      <c r="H115" s="29"/>
      <c r="I115" s="29"/>
      <c r="J115" s="29"/>
      <c r="K115" s="26"/>
      <c r="L115" s="27"/>
    </row>
    <row r="116" spans="1:13" ht="25.5">
      <c r="A116" s="72" t="s">
        <v>17</v>
      </c>
      <c r="B116" s="73">
        <v>42552</v>
      </c>
      <c r="C116" s="73">
        <v>42583</v>
      </c>
      <c r="D116" s="77" t="s">
        <v>18</v>
      </c>
      <c r="E116" s="77" t="s">
        <v>16</v>
      </c>
      <c r="F116" s="29"/>
      <c r="G116" s="29"/>
      <c r="H116" s="29"/>
      <c r="I116" s="29"/>
      <c r="J116" s="29"/>
      <c r="K116" s="33"/>
      <c r="L116" s="34"/>
      <c r="M116" s="30"/>
    </row>
    <row r="117" spans="1:12" ht="12.75">
      <c r="A117" s="20" t="s">
        <v>0</v>
      </c>
      <c r="B117" s="31">
        <v>930</v>
      </c>
      <c r="C117" s="31">
        <v>977</v>
      </c>
      <c r="D117" s="40">
        <f>C117-B117</f>
        <v>47</v>
      </c>
      <c r="E117" s="47">
        <f>(D117*100)/B117</f>
        <v>5.053763440860215</v>
      </c>
      <c r="F117" s="29"/>
      <c r="G117" s="29"/>
      <c r="H117" s="29"/>
      <c r="I117" s="29"/>
      <c r="J117" s="29"/>
      <c r="K117" s="26"/>
      <c r="L117" s="27"/>
    </row>
    <row r="118" spans="1:10" ht="12.75">
      <c r="A118" s="21" t="s">
        <v>1</v>
      </c>
      <c r="B118" s="31">
        <v>766</v>
      </c>
      <c r="C118" s="31">
        <v>715</v>
      </c>
      <c r="D118" s="40">
        <f aca="true" t="shared" si="15" ref="D118:D128">C118-B118</f>
        <v>-51</v>
      </c>
      <c r="E118" s="47">
        <f aca="true" t="shared" si="16" ref="E118:E128">(D118*100)/B118</f>
        <v>-6.657963446475196</v>
      </c>
      <c r="F118" s="30"/>
      <c r="G118" s="30"/>
      <c r="H118" s="30"/>
      <c r="I118" s="30"/>
      <c r="J118" s="30"/>
    </row>
    <row r="119" spans="1:5" ht="12.75">
      <c r="A119" s="44" t="s">
        <v>2</v>
      </c>
      <c r="B119" s="37">
        <v>23887</v>
      </c>
      <c r="C119" s="37">
        <v>23613</v>
      </c>
      <c r="D119" s="37">
        <f t="shared" si="15"/>
        <v>-274</v>
      </c>
      <c r="E119" s="49">
        <f t="shared" si="16"/>
        <v>-1.1470674425419685</v>
      </c>
    </row>
    <row r="120" spans="1:13" ht="12.75">
      <c r="A120" s="45" t="s">
        <v>8</v>
      </c>
      <c r="B120" s="36">
        <v>9915</v>
      </c>
      <c r="C120" s="36">
        <v>9866</v>
      </c>
      <c r="D120" s="40">
        <f t="shared" si="15"/>
        <v>-49</v>
      </c>
      <c r="E120" s="47">
        <f t="shared" si="16"/>
        <v>-0.49420070600100857</v>
      </c>
      <c r="F120" s="25"/>
      <c r="G120" s="25"/>
      <c r="H120" s="25"/>
      <c r="I120" s="25"/>
      <c r="J120" s="25"/>
      <c r="K120" s="25"/>
      <c r="L120" s="25"/>
      <c r="M120" s="25"/>
    </row>
    <row r="121" spans="1:5" ht="12.75">
      <c r="A121" s="45" t="s">
        <v>9</v>
      </c>
      <c r="B121" s="36">
        <v>5183</v>
      </c>
      <c r="C121" s="36">
        <v>5141</v>
      </c>
      <c r="D121" s="40">
        <f t="shared" si="15"/>
        <v>-42</v>
      </c>
      <c r="E121" s="47">
        <f t="shared" si="16"/>
        <v>-0.8103415010611615</v>
      </c>
    </row>
    <row r="122" spans="1:5" ht="12.75">
      <c r="A122" s="45" t="s">
        <v>10</v>
      </c>
      <c r="B122" s="36">
        <v>8789</v>
      </c>
      <c r="C122" s="36">
        <v>8606</v>
      </c>
      <c r="D122" s="40">
        <f t="shared" si="15"/>
        <v>-183</v>
      </c>
      <c r="E122" s="47">
        <f t="shared" si="16"/>
        <v>-2.0821481397201045</v>
      </c>
    </row>
    <row r="123" spans="1:5" ht="12.75">
      <c r="A123" s="46" t="s">
        <v>3</v>
      </c>
      <c r="B123" s="36">
        <v>7037</v>
      </c>
      <c r="C123" s="36">
        <v>6754</v>
      </c>
      <c r="D123" s="40">
        <f t="shared" si="15"/>
        <v>-283</v>
      </c>
      <c r="E123" s="47">
        <f t="shared" si="16"/>
        <v>-4.0216001136848085</v>
      </c>
    </row>
    <row r="124" spans="1:5" ht="12.75">
      <c r="A124" s="46" t="s">
        <v>4</v>
      </c>
      <c r="B124" s="36">
        <v>894</v>
      </c>
      <c r="C124" s="36">
        <v>905</v>
      </c>
      <c r="D124" s="40">
        <f t="shared" si="15"/>
        <v>11</v>
      </c>
      <c r="E124" s="47">
        <f t="shared" si="16"/>
        <v>1.2304250559284116</v>
      </c>
    </row>
    <row r="125" spans="1:5" ht="12.75">
      <c r="A125" s="46" t="s">
        <v>5</v>
      </c>
      <c r="B125" s="36">
        <v>1475</v>
      </c>
      <c r="C125" s="36">
        <v>1389</v>
      </c>
      <c r="D125" s="40">
        <f t="shared" si="15"/>
        <v>-86</v>
      </c>
      <c r="E125" s="47">
        <f t="shared" si="16"/>
        <v>-5.830508474576271</v>
      </c>
    </row>
    <row r="126" spans="1:5" ht="12.75">
      <c r="A126" s="46" t="s">
        <v>6</v>
      </c>
      <c r="B126" s="36">
        <v>2222</v>
      </c>
      <c r="C126" s="36">
        <v>2214</v>
      </c>
      <c r="D126" s="40">
        <f t="shared" si="15"/>
        <v>-8</v>
      </c>
      <c r="E126" s="47">
        <f t="shared" si="16"/>
        <v>-0.36003600360036003</v>
      </c>
    </row>
    <row r="127" spans="1:5" ht="12.75">
      <c r="A127" s="21" t="s">
        <v>7</v>
      </c>
      <c r="B127" s="31">
        <v>2395</v>
      </c>
      <c r="C127" s="31">
        <v>2332</v>
      </c>
      <c r="D127" s="40">
        <f t="shared" si="15"/>
        <v>-63</v>
      </c>
      <c r="E127" s="47">
        <f t="shared" si="16"/>
        <v>-2.6304801670146136</v>
      </c>
    </row>
    <row r="128" spans="1:5" ht="12.75">
      <c r="A128" s="74" t="s">
        <v>13</v>
      </c>
      <c r="B128" s="75">
        <v>39606</v>
      </c>
      <c r="C128" s="75">
        <v>38899</v>
      </c>
      <c r="D128" s="75">
        <f t="shared" si="15"/>
        <v>-707</v>
      </c>
      <c r="E128" s="81">
        <f t="shared" si="16"/>
        <v>-1.7850830682219865</v>
      </c>
    </row>
    <row r="134" ht="12.75">
      <c r="D134" s="18" t="s">
        <v>15</v>
      </c>
    </row>
    <row r="135" spans="4:6" ht="12.75">
      <c r="D135" s="48" t="s">
        <v>25</v>
      </c>
      <c r="E135" s="70"/>
      <c r="F135" s="70"/>
    </row>
  </sheetData>
  <sheetProtection/>
  <mergeCells count="2">
    <mergeCell ref="A14:P14"/>
    <mergeCell ref="A15:P15"/>
  </mergeCells>
  <conditionalFormatting sqref="H67:H77">
    <cfRule type="cellIs" priority="1" dxfId="1" operator="lessThan" stopIfTrue="1">
      <formula>$P$63</formula>
    </cfRule>
    <cfRule type="cellIs" priority="2" dxfId="0" operator="greaterThanOrEqual" stopIfTrue="1">
      <formula>$P$63</formula>
    </cfRule>
  </conditionalFormatting>
  <printOptions horizontalCentered="1"/>
  <pageMargins left="0.7874015748031497" right="0.5511811023622047" top="0.4330708661417323" bottom="0.55" header="0" footer="0"/>
  <pageSetup horizontalDpi="600" verticalDpi="600" orientation="landscape" paperSize="9" scale="76" r:id="rId2"/>
  <headerFooter alignWithMargins="0">
    <oddFooter>&amp;LINF-80/2016. Observatorio de la Realidad Social.&amp;R&amp;P</oddFooter>
  </headerFooter>
  <rowBreaks count="3" manualBreakCount="3">
    <brk id="30" max="255" man="1"/>
    <brk id="78" max="15" man="1"/>
    <brk id="129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D700554</dc:creator>
  <cp:keywords/>
  <dc:description/>
  <cp:lastModifiedBy>Sanz García, Beatriz (Observatorio Realidad Social)</cp:lastModifiedBy>
  <cp:lastPrinted>2016-01-12T13:43:52Z</cp:lastPrinted>
  <dcterms:created xsi:type="dcterms:W3CDTF">2008-10-07T08:49:59Z</dcterms:created>
  <dcterms:modified xsi:type="dcterms:W3CDTF">2016-09-01T08:48:42Z</dcterms:modified>
  <cp:category/>
  <cp:version/>
  <cp:contentType/>
  <cp:contentStatus/>
</cp:coreProperties>
</file>