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30" activeTab="0"/>
  </bookViews>
  <sheets>
    <sheet name="Índice" sheetId="1" r:id="rId1"/>
    <sheet name="Generación por Mancomunidades" sheetId="2" r:id="rId2"/>
    <sheet name="Gestión por instalacione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comments2.xml><?xml version="1.0" encoding="utf-8"?>
<comments xmlns="http://schemas.openxmlformats.org/spreadsheetml/2006/main">
  <authors>
    <author>Victor Mur</author>
  </authors>
  <commentList>
    <comment ref="C80" authorId="0">
      <text>
        <r>
          <rPr>
            <b/>
            <sz val="9"/>
            <rFont val="Tahoma"/>
            <family val="2"/>
          </rPr>
          <t>Victor Mur:</t>
        </r>
        <r>
          <rPr>
            <sz val="9"/>
            <rFont val="Tahoma"/>
            <family val="2"/>
          </rPr>
          <t xml:space="preserve">
Han cambiado los datos desde Montejurra</t>
        </r>
      </text>
    </comment>
  </commentList>
</comments>
</file>

<file path=xl/sharedStrings.xml><?xml version="1.0" encoding="utf-8"?>
<sst xmlns="http://schemas.openxmlformats.org/spreadsheetml/2006/main" count="206" uniqueCount="90">
  <si>
    <t>Operación</t>
  </si>
  <si>
    <t>Plan</t>
  </si>
  <si>
    <t>Programa</t>
  </si>
  <si>
    <t>Índice de tablas</t>
  </si>
  <si>
    <t>2011-2016</t>
  </si>
  <si>
    <t>1. TABLA DE GENERACIÓN POR MANCOMUNIDADES</t>
  </si>
  <si>
    <t>2. TABLA DE GESTIÓN POR INSTALACIÓNES</t>
  </si>
  <si>
    <t xml:space="preserve">2200311 GESTIÓN DE RESIDUOS DENTRO DEL CONSORCIO PARA EL TRATAMIENTO DE LOS RESIDUOS URBANOS DE NAVARRA </t>
  </si>
  <si>
    <t>Ribera</t>
  </si>
  <si>
    <t>Ribera Alta</t>
  </si>
  <si>
    <t>Mairaga</t>
  </si>
  <si>
    <t>Sakana</t>
  </si>
  <si>
    <t>Valdizarbe</t>
  </si>
  <si>
    <t>Sangüesa</t>
  </si>
  <si>
    <t>Bortziriak</t>
  </si>
  <si>
    <t>Mendialdea</t>
  </si>
  <si>
    <t>Malerreka</t>
  </si>
  <si>
    <t>Irati</t>
  </si>
  <si>
    <t>Eska-Salazar</t>
  </si>
  <si>
    <t>Bidausi</t>
  </si>
  <si>
    <t>Alto Araxes</t>
  </si>
  <si>
    <t>Baztan</t>
  </si>
  <si>
    <t>Mancomunidad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</si>
  <si>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</si>
  <si>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</si>
  <si>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</si>
  <si>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</si>
  <si>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</si>
  <si>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</si>
  <si>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</si>
  <si>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</si>
  <si>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</si>
  <si>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</si>
  <si>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</si>
  <si>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</si>
  <si>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</si>
  <si>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Fracción orgánica y algunas podas</t>
  </si>
  <si>
    <t>Montejurra poda</t>
  </si>
  <si>
    <t>Valdizarbe poda</t>
  </si>
  <si>
    <t>Valdizarbe orgánica</t>
  </si>
  <si>
    <t>Total gestionado</t>
  </si>
  <si>
    <t>Total 2016</t>
  </si>
  <si>
    <t>Ribera (1)</t>
  </si>
  <si>
    <t>Ribera (recogida poligonos) (1)</t>
  </si>
  <si>
    <t>Montejurra Otros (pretratamiento y prensado; voluminosos directos a vertedero y otras recogidas especiales) (1)</t>
  </si>
  <si>
    <t>Ribera Alta (1)</t>
  </si>
  <si>
    <t>Ribera Alta (recogidas especiales: poligonos y contenedores de obra, rechazos planta envases) (1)</t>
  </si>
  <si>
    <t>Mairaga (recogida especial talleres)</t>
  </si>
  <si>
    <t>Baztán</t>
  </si>
  <si>
    <t xml:space="preserve">Total gestionado </t>
  </si>
  <si>
    <t>(1) Entradas a tratamiento, el resto son entradas en instalaciones de transporte</t>
  </si>
  <si>
    <t>Envases tratados en Peralta</t>
  </si>
  <si>
    <t>Mancomunidades</t>
  </si>
  <si>
    <t>Mairaga y Valdizarbe</t>
  </si>
  <si>
    <t>Alto Araxes, Mendialdea y Sakana</t>
  </si>
  <si>
    <t>Baztán, Bortziriak y Malerreka</t>
  </si>
  <si>
    <t>Bidausi, Eska-Salazar, Irati y Sangüesa</t>
  </si>
  <si>
    <t>Envases entradas a instalaciones de transporte</t>
  </si>
  <si>
    <t>Biorresiduos entradas a instalaciones de transporte</t>
  </si>
  <si>
    <t>Mairaga (PTR Tafalla)</t>
  </si>
  <si>
    <t>Sakana (Muelle de descarga)</t>
  </si>
  <si>
    <t>Ribera (Planta El Culebrete)</t>
  </si>
  <si>
    <t>Ribera Alta (Muelle de Peralta)</t>
  </si>
  <si>
    <t>Baztán, Bortziriak y Malerreka (PTR Santesteban)</t>
  </si>
  <si>
    <t>Biorresiduos entrada plantas de tratamiento</t>
  </si>
  <si>
    <t>Baztan, Bortiziriak, y Malerreka (PTR Santesteban)</t>
  </si>
  <si>
    <t>Mairaga poda directo</t>
  </si>
  <si>
    <t>Mairaga orgánica (PTR Tafalla)</t>
  </si>
  <si>
    <t>Montejurra orgánica</t>
  </si>
  <si>
    <t>Sakana orgánica (Muelle de Arbizu)</t>
  </si>
  <si>
    <t>Sakana poda</t>
  </si>
  <si>
    <t xml:space="preserve">Ribera Alta podas </t>
  </si>
  <si>
    <t>Tipo de tratamiento</t>
  </si>
  <si>
    <t xml:space="preserve">El Culebrete (biometanización)  </t>
  </si>
  <si>
    <t xml:space="preserve">El Culebrete (vertedero)  </t>
  </si>
  <si>
    <t>El Culebrete (planta de industriales)</t>
  </si>
  <si>
    <t xml:space="preserve">Carcar (compostaje)  </t>
  </si>
  <si>
    <t xml:space="preserve">Carcar (vertedero con preselección)  </t>
  </si>
  <si>
    <t xml:space="preserve">Carcar (vertedero directo)  </t>
  </si>
  <si>
    <t>Peralta (envases)</t>
  </si>
  <si>
    <t>Triturado podas (Arbizu y Carcar)</t>
  </si>
  <si>
    <t xml:space="preserve">HTN y Biomendi (biometanización) </t>
  </si>
  <si>
    <t xml:space="preserve">Carcar (materiales y otros) </t>
  </si>
  <si>
    <t>Domestico</t>
  </si>
  <si>
    <t>Comunitario</t>
  </si>
  <si>
    <t>Usuarios compostaje</t>
  </si>
  <si>
    <t xml:space="preserve">Montejurra </t>
  </si>
  <si>
    <t>Experiencia puntual</t>
  </si>
  <si>
    <t>Mendialdea*</t>
  </si>
  <si>
    <t>Montejurra materiales y otros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</si>
</sst>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\ &quot;kg.&quot;"/>
    <numFmt numFmtId="166" formatCode="#,##0_ ;\-#,##0\ "/>
    <numFmt numFmtId="167" formatCode="_-* #,##0.0\ _€_-;\-* #,##0.0\ _€_-;_-* &quot;-&quot;??\ _€_-;_-@_-"/>
    <numFmt numFmtId="168" formatCode="_-* #,##0\ _€_-;\-* #,##0\ _€_-;_-* \-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DD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33" borderId="0" xfId="46" applyFont="1" applyFill="1" applyAlignment="1" applyProtection="1">
      <alignment/>
      <protection/>
    </xf>
    <xf numFmtId="0" fontId="0" fillId="33" borderId="0" xfId="0" applyFill="1" applyAlignment="1">
      <alignment/>
    </xf>
    <xf numFmtId="0" fontId="7" fillId="33" borderId="0" xfId="46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46" applyFont="1" applyFill="1" applyAlignment="1" applyProtection="1">
      <alignment/>
      <protection/>
    </xf>
    <xf numFmtId="0" fontId="0" fillId="33" borderId="0" xfId="0" applyFill="1" applyAlignment="1">
      <alignment horizontal="center"/>
    </xf>
    <xf numFmtId="164" fontId="48" fillId="34" borderId="10" xfId="16" applyNumberFormat="1" applyFont="1" applyFill="1" applyBorder="1" applyAlignment="1">
      <alignment/>
    </xf>
    <xf numFmtId="0" fontId="48" fillId="34" borderId="11" xfId="16" applyNumberFormat="1" applyFont="1" applyFill="1" applyBorder="1" applyAlignment="1">
      <alignment horizontal="center" wrapText="1"/>
    </xf>
    <xf numFmtId="0" fontId="48" fillId="34" borderId="12" xfId="16" applyNumberFormat="1" applyFont="1" applyFill="1" applyBorder="1" applyAlignment="1">
      <alignment horizontal="center" wrapText="1"/>
    </xf>
    <xf numFmtId="164" fontId="48" fillId="35" borderId="13" xfId="16" applyNumberFormat="1" applyFont="1" applyFill="1" applyBorder="1" applyAlignment="1">
      <alignment/>
    </xf>
    <xf numFmtId="164" fontId="31" fillId="35" borderId="13" xfId="16" applyNumberFormat="1" applyFont="1" applyFill="1" applyBorder="1" applyAlignment="1">
      <alignment/>
    </xf>
    <xf numFmtId="164" fontId="48" fillId="0" borderId="13" xfId="16" applyNumberFormat="1" applyFont="1" applyFill="1" applyBorder="1" applyAlignment="1">
      <alignment/>
    </xf>
    <xf numFmtId="164" fontId="31" fillId="0" borderId="13" xfId="16" applyNumberFormat="1" applyFont="1" applyFill="1" applyBorder="1" applyAlignment="1">
      <alignment horizontal="right"/>
    </xf>
    <xf numFmtId="43" fontId="31" fillId="35" borderId="13" xfId="16" applyNumberFormat="1" applyFont="1" applyFill="1" applyBorder="1" applyAlignment="1">
      <alignment/>
    </xf>
    <xf numFmtId="43" fontId="31" fillId="0" borderId="13" xfId="16" applyNumberFormat="1" applyFont="1" applyFill="1" applyBorder="1" applyAlignment="1">
      <alignment horizontal="right"/>
    </xf>
    <xf numFmtId="164" fontId="48" fillId="0" borderId="0" xfId="16" applyNumberFormat="1" applyFont="1" applyFill="1" applyBorder="1" applyAlignment="1">
      <alignment/>
    </xf>
    <xf numFmtId="164" fontId="2" fillId="0" borderId="0" xfId="48" applyNumberFormat="1" applyFont="1" applyBorder="1" applyAlignment="1">
      <alignment/>
    </xf>
    <xf numFmtId="164" fontId="31" fillId="0" borderId="0" xfId="16" applyNumberFormat="1" applyFont="1" applyFill="1" applyBorder="1" applyAlignment="1">
      <alignment/>
    </xf>
    <xf numFmtId="166" fontId="31" fillId="0" borderId="0" xfId="16" applyNumberFormat="1" applyFont="1" applyFill="1" applyBorder="1" applyAlignment="1">
      <alignment horizontal="center"/>
    </xf>
    <xf numFmtId="165" fontId="9" fillId="0" borderId="14" xfId="0" applyNumberFormat="1" applyFont="1" applyFill="1" applyBorder="1" applyAlignment="1">
      <alignment horizontal="right" vertical="center"/>
    </xf>
    <xf numFmtId="164" fontId="31" fillId="0" borderId="14" xfId="16" applyNumberFormat="1" applyFont="1" applyFill="1" applyBorder="1" applyAlignment="1">
      <alignment/>
    </xf>
    <xf numFmtId="166" fontId="31" fillId="0" borderId="14" xfId="16" applyNumberFormat="1" applyFont="1" applyFill="1" applyBorder="1" applyAlignment="1">
      <alignment horizontal="center"/>
    </xf>
    <xf numFmtId="164" fontId="48" fillId="0" borderId="14" xfId="16" applyNumberFormat="1" applyFont="1" applyFill="1" applyBorder="1" applyAlignment="1">
      <alignment/>
    </xf>
    <xf numFmtId="0" fontId="2" fillId="0" borderId="0" xfId="53" applyFont="1">
      <alignment/>
      <protection/>
    </xf>
    <xf numFmtId="166" fontId="12" fillId="0" borderId="0" xfId="16" applyNumberFormat="1" applyFont="1" applyFill="1" applyBorder="1" applyAlignment="1">
      <alignment horizontal="center"/>
    </xf>
    <xf numFmtId="0" fontId="0" fillId="0" borderId="0" xfId="53" applyFont="1" applyFill="1">
      <alignment/>
      <protection/>
    </xf>
    <xf numFmtId="3" fontId="0" fillId="0" borderId="0" xfId="53" applyNumberFormat="1" applyFont="1" applyFill="1">
      <alignment/>
      <protection/>
    </xf>
    <xf numFmtId="167" fontId="31" fillId="35" borderId="13" xfId="16" applyNumberFormat="1" applyFont="1" applyFill="1" applyBorder="1" applyAlignment="1">
      <alignment/>
    </xf>
    <xf numFmtId="167" fontId="31" fillId="0" borderId="13" xfId="16" applyNumberFormat="1" applyFont="1" applyFill="1" applyBorder="1" applyAlignment="1">
      <alignment horizontal="right"/>
    </xf>
    <xf numFmtId="164" fontId="48" fillId="35" borderId="15" xfId="16" applyNumberFormat="1" applyFont="1" applyFill="1" applyBorder="1" applyAlignment="1">
      <alignment/>
    </xf>
    <xf numFmtId="166" fontId="31" fillId="35" borderId="13" xfId="16" applyNumberFormat="1" applyFont="1" applyFill="1" applyBorder="1" applyAlignment="1">
      <alignment horizontal="center"/>
    </xf>
    <xf numFmtId="164" fontId="48" fillId="0" borderId="15" xfId="16" applyNumberFormat="1" applyFont="1" applyFill="1" applyBorder="1" applyAlignment="1">
      <alignment wrapText="1"/>
    </xf>
    <xf numFmtId="166" fontId="31" fillId="0" borderId="13" xfId="16" applyNumberFormat="1" applyFont="1" applyFill="1" applyBorder="1" applyAlignment="1">
      <alignment horizontal="center"/>
    </xf>
    <xf numFmtId="0" fontId="48" fillId="34" borderId="16" xfId="16" applyNumberFormat="1" applyFont="1" applyFill="1" applyBorder="1" applyAlignment="1">
      <alignment horizontal="center" wrapText="1"/>
    </xf>
    <xf numFmtId="0" fontId="48" fillId="34" borderId="17" xfId="16" applyNumberFormat="1" applyFont="1" applyFill="1" applyBorder="1" applyAlignment="1">
      <alignment horizontal="center" wrapText="1"/>
    </xf>
    <xf numFmtId="164" fontId="48" fillId="0" borderId="18" xfId="16" applyNumberFormat="1" applyFont="1" applyFill="1" applyBorder="1" applyAlignment="1">
      <alignment/>
    </xf>
    <xf numFmtId="167" fontId="31" fillId="0" borderId="18" xfId="16" applyNumberFormat="1" applyFont="1" applyFill="1" applyBorder="1" applyAlignment="1">
      <alignment/>
    </xf>
    <xf numFmtId="164" fontId="48" fillId="34" borderId="19" xfId="16" applyNumberFormat="1" applyFont="1" applyFill="1" applyBorder="1" applyAlignment="1">
      <alignment/>
    </xf>
    <xf numFmtId="0" fontId="49" fillId="36" borderId="13" xfId="0" applyFont="1" applyFill="1" applyBorder="1" applyAlignment="1">
      <alignment/>
    </xf>
    <xf numFmtId="164" fontId="31" fillId="35" borderId="20" xfId="16" applyNumberFormat="1" applyFont="1" applyFill="1" applyBorder="1" applyAlignment="1">
      <alignment/>
    </xf>
    <xf numFmtId="0" fontId="49" fillId="0" borderId="13" xfId="0" applyFont="1" applyBorder="1" applyAlignment="1">
      <alignment wrapText="1"/>
    </xf>
    <xf numFmtId="164" fontId="31" fillId="0" borderId="20" xfId="16" applyNumberFormat="1" applyFont="1" applyFill="1" applyBorder="1" applyAlignment="1">
      <alignment horizontal="right"/>
    </xf>
    <xf numFmtId="0" fontId="48" fillId="34" borderId="11" xfId="16" applyFont="1" applyFill="1" applyBorder="1" applyAlignment="1">
      <alignment horizontal="center" wrapText="1"/>
    </xf>
    <xf numFmtId="0" fontId="48" fillId="34" borderId="12" xfId="16" applyFont="1" applyFill="1" applyBorder="1" applyAlignment="1">
      <alignment horizontal="center" wrapText="1"/>
    </xf>
    <xf numFmtId="164" fontId="48" fillId="34" borderId="10" xfId="17" applyNumberFormat="1" applyFont="1" applyFill="1" applyBorder="1" applyAlignment="1">
      <alignment/>
    </xf>
    <xf numFmtId="164" fontId="48" fillId="34" borderId="21" xfId="17" applyNumberFormat="1" applyFont="1" applyFill="1" applyBorder="1" applyAlignment="1">
      <alignment wrapText="1"/>
    </xf>
    <xf numFmtId="164" fontId="12" fillId="35" borderId="13" xfId="16" applyNumberFormat="1" applyFont="1" applyFill="1" applyBorder="1" applyAlignment="1">
      <alignment/>
    </xf>
    <xf numFmtId="164" fontId="12" fillId="0" borderId="13" xfId="16" applyNumberFormat="1" applyFont="1" applyFill="1" applyBorder="1" applyAlignment="1">
      <alignment/>
    </xf>
    <xf numFmtId="164" fontId="31" fillId="0" borderId="13" xfId="16" applyNumberFormat="1" applyFont="1" applyFill="1" applyBorder="1" applyAlignment="1">
      <alignment/>
    </xf>
    <xf numFmtId="168" fontId="2" fillId="0" borderId="22" xfId="48" applyNumberFormat="1" applyFont="1" applyFill="1" applyBorder="1" applyAlignment="1" applyProtection="1">
      <alignment horizontal="center"/>
      <protection/>
    </xf>
    <xf numFmtId="168" fontId="2" fillId="0" borderId="22" xfId="48" applyNumberFormat="1" applyFont="1" applyFill="1" applyBorder="1" applyAlignment="1" applyProtection="1">
      <alignment/>
      <protection/>
    </xf>
    <xf numFmtId="168" fontId="13" fillId="0" borderId="22" xfId="48" applyNumberFormat="1" applyFont="1" applyFill="1" applyBorder="1" applyAlignment="1" applyProtection="1">
      <alignment/>
      <protection/>
    </xf>
    <xf numFmtId="166" fontId="48" fillId="35" borderId="13" xfId="16" applyNumberFormat="1" applyFont="1" applyFill="1" applyBorder="1" applyAlignment="1">
      <alignment horizontal="center"/>
    </xf>
    <xf numFmtId="166" fontId="48" fillId="0" borderId="13" xfId="16" applyNumberFormat="1" applyFont="1" applyFill="1" applyBorder="1" applyAlignment="1">
      <alignment horizontal="center"/>
    </xf>
    <xf numFmtId="166" fontId="12" fillId="0" borderId="22" xfId="16" applyNumberFormat="1" applyFont="1" applyFill="1" applyBorder="1" applyAlignment="1">
      <alignment horizontal="center"/>
    </xf>
    <xf numFmtId="164" fontId="48" fillId="0" borderId="22" xfId="16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2 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6</xdr:col>
      <xdr:colOff>676275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3838575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3838575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Tratamiento%20residuos\Datos%20tratamiento\Culebrete\2016\Culebrete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Tratamiento%20residuos\Datos%20tratamiento\Podas\2016%20Entradas%20podas%20Carcar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Tratamiento%20residuos\Datos%20tratamiento\Tratamiento%20materia%20organica%20selectiva\Carcar\Mairaga%20Org&#225;nica%20entrada%20en%20Carcar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Tratamiento%20residuos\Datos%20tratamiento\Tratamiento%20materia%20organica%20selectiva\Carcar\Ribera%20Org&#225;nica%20entrada%20Carcar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Tratamiento%20residuos\Datos%20tratamiento\Tratamiento%20materia%20organica%20selectiva\Biomendi\Entregas%20Consorcio%20Valdizarbe%20(con%20facturas%20Biomendi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Operaci&#243;n%20Muelles%20de%20descarga%20y%20plantas\Plantas%20de%20transferencia\Explotaci&#243;n\Informes\2016\Febrero\ENTRADAS%20AGRUPADAS%20FEBRER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Operaci&#243;n%20Muelles%20de%20descarga%20y%20plantas\Plantas%20de%20transferencia\Explotaci&#243;n\Informes\2016\Septiembre\ENTRADAS%20AGRUPADAS%20SEPTIEMBRE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Operaci&#243;n%20Muelles%20de%20descarga%20y%20plantas\Arbizu\Explotaci&#243;n%20y%20transporte\Entradas%202016\NILSArako%20datuak%202016%20septiembr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Envases\Datos%20planta%20de%20Peralta\2016\ENVASES%20(Autoguardado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Envases\Datos%20planta%20de%20Peralta\2016\Envases%20JUNI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Envases\Datos%20planta%20de%20Peralta\2016\ENVASES%20Juli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Tratamiento%20residuos\Datos%20tratamiento\Tratamiento%20materia%20organica%20selectiva\HTN%20Bioenerg&#237;a\Control%20de%20pesos%20y%20an&#225;lisis\Datos%20Ribera%20Alta\RESTO%20+%20M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siduos\En%20uso%20actualmente\Tratamiento%20residuos\Datos%20tratamiento\Tratamiento%20materia%20organica%20selectiva\HTN%20Bioenerg&#237;a\Control%20de%20pesos%20y%20an&#225;lisis\Facturas%20HTN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uración 2016 "/>
      <sheetName val="Detallado"/>
      <sheetName val="Modificación P2"/>
    </sheetNames>
    <sheetDataSet>
      <sheetData sheetId="1">
        <row r="11">
          <cell r="I11">
            <v>186.22</v>
          </cell>
          <cell r="J11">
            <v>194.96</v>
          </cell>
        </row>
        <row r="14">
          <cell r="I14">
            <v>259</v>
          </cell>
          <cell r="J14">
            <v>147</v>
          </cell>
        </row>
        <row r="31">
          <cell r="I31">
            <v>2484.82</v>
          </cell>
          <cell r="J31">
            <v>2491.54</v>
          </cell>
        </row>
        <row r="34">
          <cell r="I34">
            <v>895.18</v>
          </cell>
          <cell r="J34">
            <v>899.06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raga"/>
      <sheetName val="Valdizarbe"/>
      <sheetName val="Montejurra"/>
      <sheetName val="Ribera Alta"/>
    </sheetNames>
    <sheetDataSet>
      <sheetData sheetId="0">
        <row r="51">
          <cell r="E51">
            <v>19860</v>
          </cell>
        </row>
        <row r="55">
          <cell r="E55">
            <v>19420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raga"/>
      <sheetName val="Mairaga entrada PTR"/>
    </sheetNames>
    <sheetDataSet>
      <sheetData sheetId="0">
        <row r="24">
          <cell r="L24">
            <v>32.32</v>
          </cell>
        </row>
        <row r="25">
          <cell r="L25">
            <v>46.059999999999995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6"/>
    </sheetNames>
    <sheetDataSet>
      <sheetData sheetId="1">
        <row r="16">
          <cell r="F16">
            <v>5.3999999999999995</v>
          </cell>
        </row>
        <row r="17">
          <cell r="F17">
            <v>5.74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Analisis"/>
      <sheetName val="Hoja2"/>
      <sheetName val="Hoja3"/>
      <sheetName val="2016"/>
      <sheetName val="Toneladas totales"/>
      <sheetName val="2017"/>
    </sheetNames>
    <sheetDataSet>
      <sheetData sheetId="4">
        <row r="10">
          <cell r="S10">
            <v>40.79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SU POR PLANTA"/>
      <sheetName val="RSU POR MANCO"/>
      <sheetName val="TALLERES POR PLANTA"/>
      <sheetName val="TALLERES POR MANCO"/>
      <sheetName val="ENVASES POR PLANTA"/>
      <sheetName val="ENVASES POR MANCO"/>
      <sheetName val="BIO POR PLANTA"/>
      <sheetName val="BIO POR MANCO"/>
    </sheetNames>
    <sheetDataSet>
      <sheetData sheetId="1">
        <row r="51">
          <cell r="D51">
            <v>631645</v>
          </cell>
          <cell r="F51">
            <v>263955</v>
          </cell>
          <cell r="I51">
            <v>157620</v>
          </cell>
          <cell r="K51">
            <v>199280</v>
          </cell>
          <cell r="M51">
            <v>112580</v>
          </cell>
          <cell r="P51">
            <v>55680</v>
          </cell>
          <cell r="R51">
            <v>70660</v>
          </cell>
          <cell r="T51">
            <v>107120</v>
          </cell>
          <cell r="V51">
            <v>244040</v>
          </cell>
        </row>
        <row r="52">
          <cell r="D52">
            <v>609360</v>
          </cell>
          <cell r="F52">
            <v>271965</v>
          </cell>
          <cell r="I52">
            <v>158500</v>
          </cell>
          <cell r="K52">
            <v>212440</v>
          </cell>
          <cell r="M52">
            <v>121260</v>
          </cell>
          <cell r="P52">
            <v>47180</v>
          </cell>
          <cell r="R52">
            <v>69200</v>
          </cell>
          <cell r="T52">
            <v>112820</v>
          </cell>
          <cell r="V52">
            <v>200920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SU POR PLANTA"/>
      <sheetName val="RSU POR MANCO"/>
      <sheetName val="TALLERES POR PLANTA"/>
      <sheetName val="TALLERES POR MANCO"/>
      <sheetName val="ENVASES POR PLANTA"/>
      <sheetName val="ENVASES POR MANCO"/>
      <sheetName val="BIO POR PLANTA"/>
      <sheetName val="BIO POR MANCO"/>
    </sheetNames>
    <sheetDataSet>
      <sheetData sheetId="1">
        <row r="60">
          <cell r="D60">
            <v>902440</v>
          </cell>
          <cell r="F60">
            <v>414892</v>
          </cell>
          <cell r="I60">
            <v>204260</v>
          </cell>
          <cell r="K60">
            <v>249200</v>
          </cell>
          <cell r="M60">
            <v>157300</v>
          </cell>
          <cell r="P60">
            <v>128960</v>
          </cell>
          <cell r="R60">
            <v>166780</v>
          </cell>
          <cell r="T60">
            <v>155860</v>
          </cell>
          <cell r="V60">
            <v>348820</v>
          </cell>
        </row>
        <row r="61">
          <cell r="D61">
            <v>823800</v>
          </cell>
          <cell r="F61">
            <v>383260</v>
          </cell>
          <cell r="I61">
            <v>174900</v>
          </cell>
          <cell r="K61">
            <v>216900</v>
          </cell>
          <cell r="M61">
            <v>128580</v>
          </cell>
          <cell r="P61">
            <v>80260</v>
          </cell>
          <cell r="R61">
            <v>89680</v>
          </cell>
          <cell r="T61">
            <v>142080</v>
          </cell>
          <cell r="V61">
            <v>321640</v>
          </cell>
        </row>
      </sheetData>
      <sheetData sheetId="2">
        <row r="59">
          <cell r="D59">
            <v>29700</v>
          </cell>
        </row>
        <row r="60">
          <cell r="D60">
            <v>47480</v>
          </cell>
        </row>
      </sheetData>
      <sheetData sheetId="4">
        <row r="59">
          <cell r="G59">
            <v>42960</v>
          </cell>
        </row>
        <row r="60">
          <cell r="G60">
            <v>36360</v>
          </cell>
        </row>
      </sheetData>
      <sheetData sheetId="5">
        <row r="54">
          <cell r="D54">
            <v>25780</v>
          </cell>
        </row>
        <row r="60">
          <cell r="D60">
            <v>29640</v>
          </cell>
          <cell r="F60">
            <v>23370</v>
          </cell>
          <cell r="P60">
            <v>7100</v>
          </cell>
          <cell r="R60">
            <v>5940</v>
          </cell>
          <cell r="T60">
            <v>8160</v>
          </cell>
          <cell r="V60">
            <v>11900</v>
          </cell>
        </row>
        <row r="61">
          <cell r="F61">
            <v>17480</v>
          </cell>
          <cell r="P61">
            <v>5720</v>
          </cell>
          <cell r="R61">
            <v>5040</v>
          </cell>
          <cell r="T61">
            <v>13000</v>
          </cell>
          <cell r="V61">
            <v>13320</v>
          </cell>
        </row>
      </sheetData>
      <sheetData sheetId="6">
        <row r="59">
          <cell r="G59">
            <v>32920</v>
          </cell>
        </row>
        <row r="60">
          <cell r="G60">
            <v>28980</v>
          </cell>
        </row>
      </sheetData>
      <sheetData sheetId="7">
        <row r="60">
          <cell r="D60">
            <v>40018</v>
          </cell>
        </row>
        <row r="61">
          <cell r="D61">
            <v>46200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8">
          <cell r="K8">
            <v>340080</v>
          </cell>
          <cell r="L8">
            <v>354760</v>
          </cell>
        </row>
        <row r="10">
          <cell r="K10">
            <v>29940</v>
          </cell>
          <cell r="L10">
            <v>31940</v>
          </cell>
        </row>
        <row r="11">
          <cell r="K11">
            <v>28460</v>
          </cell>
          <cell r="L11">
            <v>27540</v>
          </cell>
        </row>
        <row r="12">
          <cell r="K12">
            <v>25400</v>
          </cell>
          <cell r="L12">
            <v>19700</v>
          </cell>
        </row>
        <row r="14">
          <cell r="K14">
            <v>51700</v>
          </cell>
          <cell r="L14">
            <v>47540</v>
          </cell>
        </row>
        <row r="20">
          <cell r="K20">
            <v>189960</v>
          </cell>
          <cell r="L20">
            <v>157560</v>
          </cell>
        </row>
        <row r="21">
          <cell r="K21">
            <v>15980</v>
          </cell>
          <cell r="L21">
            <v>12400</v>
          </cell>
        </row>
        <row r="25">
          <cell r="K25">
            <v>23100</v>
          </cell>
          <cell r="L25">
            <v>19860</v>
          </cell>
        </row>
        <row r="26">
          <cell r="K26">
            <v>720</v>
          </cell>
          <cell r="L26">
            <v>600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VA 2017"/>
      <sheetName val="ENVA 2016"/>
      <sheetName val="ENVA 2015"/>
      <sheetName val="ENVA 2014"/>
      <sheetName val="ENVA 2013"/>
      <sheetName val="ENVA2012"/>
      <sheetName val="ENVA2011"/>
      <sheetName val="ENVA2010"/>
      <sheetName val="ENVA2009"/>
      <sheetName val="ENVA2008"/>
      <sheetName val="ENVA2007"/>
      <sheetName val="ENVA2006"/>
      <sheetName val="ENVA2005"/>
      <sheetName val="ENVA2004"/>
      <sheetName val="ENVA2003"/>
      <sheetName val="ENVA2002"/>
      <sheetName val="ENVA2001"/>
      <sheetName val="ENVA2000"/>
      <sheetName val="GRAFICOS"/>
      <sheetName val="MEDIAS"/>
    </sheetNames>
    <sheetDataSet>
      <sheetData sheetId="1">
        <row r="7">
          <cell r="AI7">
            <v>52800</v>
          </cell>
          <cell r="AJ7">
            <v>49760</v>
          </cell>
          <cell r="AK7">
            <v>1780</v>
          </cell>
          <cell r="AL7">
            <v>49200</v>
          </cell>
          <cell r="AM7">
            <v>28880</v>
          </cell>
          <cell r="AN7">
            <v>38780</v>
          </cell>
        </row>
        <row r="8">
          <cell r="AI8">
            <v>57260</v>
          </cell>
          <cell r="AJ8">
            <v>52280</v>
          </cell>
          <cell r="AK8">
            <v>1960</v>
          </cell>
          <cell r="AL8">
            <v>60800</v>
          </cell>
          <cell r="AM8">
            <v>27980</v>
          </cell>
          <cell r="AN8">
            <v>37820</v>
          </cell>
        </row>
        <row r="11">
          <cell r="AI11">
            <v>61660</v>
          </cell>
          <cell r="AJ11">
            <v>64240</v>
          </cell>
          <cell r="AL11">
            <v>59200</v>
          </cell>
          <cell r="AM11">
            <v>39500</v>
          </cell>
          <cell r="AN11">
            <v>49840</v>
          </cell>
        </row>
        <row r="12">
          <cell r="AI12">
            <v>55560</v>
          </cell>
          <cell r="AL12">
            <v>56980</v>
          </cell>
          <cell r="AM12">
            <v>36940</v>
          </cell>
          <cell r="AN12">
            <v>33960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7">
          <cell r="G27">
            <v>5580</v>
          </cell>
        </row>
        <row r="37">
          <cell r="B37">
            <v>16720</v>
          </cell>
          <cell r="C37">
            <v>22880</v>
          </cell>
          <cell r="D37">
            <v>19040</v>
          </cell>
          <cell r="E37">
            <v>59220</v>
          </cell>
          <cell r="F37">
            <v>1140</v>
          </cell>
          <cell r="G37">
            <v>61560</v>
          </cell>
          <cell r="H37">
            <v>29700</v>
          </cell>
          <cell r="I37">
            <v>39340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VA 2016"/>
      <sheetName val="ENVA 2015"/>
      <sheetName val="ENVA 2014"/>
      <sheetName val="ENVA 2013"/>
      <sheetName val="ENVA2012"/>
      <sheetName val="ENVA2011"/>
      <sheetName val="ENVA2010"/>
      <sheetName val="ENVA2009"/>
      <sheetName val="ENVA2008"/>
      <sheetName val="ENVA2007"/>
      <sheetName val="ENVA2006"/>
      <sheetName val="ENVA2005"/>
      <sheetName val="ENVA2004"/>
      <sheetName val="ENVA2003"/>
      <sheetName val="ENVA2002"/>
      <sheetName val="ENVA2001"/>
      <sheetName val="ENVA2000"/>
      <sheetName val="GRAFICOS"/>
      <sheetName val="MEDIAS"/>
    </sheetNames>
    <sheetDataSet>
      <sheetData sheetId="0">
        <row r="10">
          <cell r="AI10">
            <v>57120</v>
          </cell>
          <cell r="AJ10">
            <v>56980</v>
          </cell>
          <cell r="AL10">
            <v>52920</v>
          </cell>
          <cell r="AM10">
            <v>32640</v>
          </cell>
          <cell r="AN10">
            <v>35840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.O. 16"/>
      <sheetName val="BAOR16"/>
      <sheetName val="M.O. 15"/>
      <sheetName val="BAOR15"/>
      <sheetName val="M.O. 14"/>
      <sheetName val="BAOR14"/>
      <sheetName val="M.O. 13"/>
      <sheetName val="BAOR13"/>
      <sheetName val="BAOR12"/>
      <sheetName val="BAOR11"/>
      <sheetName val="BAOR10"/>
      <sheetName val="BAOR09"/>
      <sheetName val="BAOR08"/>
      <sheetName val="BAOR07"/>
      <sheetName val="BAOR06"/>
      <sheetName val="BAOR05"/>
      <sheetName val="BAOR04"/>
      <sheetName val="BAOR03"/>
      <sheetName val="BAOR02"/>
      <sheetName val="BAOR01"/>
      <sheetName val="BAOR00"/>
      <sheetName val="M.O. 17"/>
      <sheetName val="BAOR17"/>
    </sheetNames>
    <sheetDataSet>
      <sheetData sheetId="0">
        <row r="18">
          <cell r="T18">
            <v>70960</v>
          </cell>
        </row>
        <row r="19">
          <cell r="T19">
            <v>75760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ibera Alta "/>
      <sheetName val="BBM"/>
      <sheetName val="Sakana"/>
      <sheetName val="Total"/>
    </sheetNames>
    <sheetDataSet>
      <sheetData sheetId="0">
        <row r="166">
          <cell r="U166">
            <v>68.28</v>
          </cell>
          <cell r="V166">
            <v>78.1</v>
          </cell>
        </row>
      </sheetData>
      <sheetData sheetId="1">
        <row r="5">
          <cell r="N5">
            <v>28.519999999999996</v>
          </cell>
          <cell r="O5">
            <v>34.44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4" t="s">
        <v>0</v>
      </c>
      <c r="C7" s="5" t="s">
        <v>7</v>
      </c>
      <c r="D7" s="3"/>
      <c r="E7" s="3"/>
      <c r="F7" s="3"/>
      <c r="G7" s="3"/>
      <c r="H7" s="3"/>
      <c r="I7" s="3"/>
      <c r="J7" s="3"/>
    </row>
    <row r="8" spans="1:10" ht="12.75">
      <c r="A8" s="3"/>
      <c r="B8" s="4" t="s">
        <v>1</v>
      </c>
      <c r="C8" s="5" t="s">
        <v>4</v>
      </c>
      <c r="D8" s="3"/>
      <c r="E8" s="3"/>
      <c r="F8" s="3"/>
      <c r="G8" s="3"/>
      <c r="H8" s="3"/>
      <c r="I8" s="3"/>
      <c r="J8" s="3"/>
    </row>
    <row r="9" spans="1:10" ht="12.75">
      <c r="A9" s="3"/>
      <c r="B9" s="4" t="s">
        <v>2</v>
      </c>
      <c r="C9" s="5">
        <v>2016</v>
      </c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2" ht="15.75">
      <c r="B12" s="6" t="s">
        <v>3</v>
      </c>
    </row>
    <row r="13" ht="15.75">
      <c r="B13" s="17"/>
    </row>
    <row r="14" spans="2:6" ht="12.75">
      <c r="B14" s="18" t="s">
        <v>5</v>
      </c>
      <c r="C14" s="13"/>
      <c r="D14" s="13"/>
      <c r="E14" s="13"/>
      <c r="F14" s="13"/>
    </row>
    <row r="15" spans="2:6" ht="12.75">
      <c r="B15" s="18" t="s">
        <v>6</v>
      </c>
      <c r="C15" s="13"/>
      <c r="D15" s="13"/>
      <c r="E15" s="13"/>
      <c r="F15" s="14"/>
    </row>
    <row r="16" spans="1:6" ht="12.75">
      <c r="A16" s="11"/>
      <c r="B16" s="15"/>
      <c r="C16" s="16"/>
      <c r="D16" s="16"/>
      <c r="E16" s="14"/>
      <c r="F16" s="14"/>
    </row>
    <row r="17" spans="1:6" ht="12.75">
      <c r="A17" s="11"/>
      <c r="B17" s="15"/>
      <c r="C17" s="16"/>
      <c r="D17" s="16"/>
      <c r="E17" s="14"/>
      <c r="F17" s="14"/>
    </row>
    <row r="18" spans="2:6" ht="12.75">
      <c r="B18" s="14"/>
      <c r="C18" s="14"/>
      <c r="D18" s="14"/>
      <c r="E18" s="14"/>
      <c r="F18" s="14"/>
    </row>
  </sheetData>
  <sheetProtection/>
  <hyperlinks>
    <hyperlink ref="B14" location="'Generación por Mancomunidades'!A1" display="1. TABLA DE GENERACIÓN POR MANCOMUNIDADES"/>
    <hyperlink ref="B14:F14" location="'Generación por Mancomunidades'!A1" display="1. TABLA DE GENERACIÓN POR MANCOMUNIDADES"/>
    <hyperlink ref="B15:E15" location="'Gestión por instalaciones'!A1" display="2. TABLA DE GESTIÓN POR INSTALACIÓNES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showGridLines="0" zoomScalePageLayoutView="0" workbookViewId="0" topLeftCell="A1">
      <selection activeCell="C8" sqref="C8"/>
    </sheetView>
  </sheetViews>
  <sheetFormatPr defaultColWidth="11.421875" defaultRowHeight="12.75"/>
  <cols>
    <col min="1" max="1" width="11.421875" style="14" customWidth="1"/>
    <col min="2" max="2" width="58.57421875" style="2" customWidth="1"/>
    <col min="3" max="15" width="11.57421875" style="2" customWidth="1"/>
    <col min="16" max="16384" width="11.421875" style="2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 t="s">
        <v>0</v>
      </c>
      <c r="B6" s="5" t="str">
        <f>Índice!C7</f>
        <v>2200311 GESTIÓN DE RESIDUOS DENTRO DEL CONSORCIO PARA EL TRATAMIENTO DE LOS RESIDUOS URBANOS DE NAVARRA </v>
      </c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4" t="s">
        <v>1</v>
      </c>
      <c r="B7" s="5" t="str">
        <f>Índice!C8</f>
        <v>2011-2016</v>
      </c>
      <c r="E7" s="3"/>
      <c r="F7" s="3"/>
      <c r="G7" s="3"/>
      <c r="H7" s="3"/>
      <c r="I7" s="3"/>
      <c r="J7" s="3"/>
      <c r="K7" s="3"/>
      <c r="L7" s="3"/>
    </row>
    <row r="8" spans="1:12" ht="12.75">
      <c r="A8" s="4" t="s">
        <v>2</v>
      </c>
      <c r="B8" s="5">
        <v>2016</v>
      </c>
      <c r="E8" s="3"/>
      <c r="F8" s="3"/>
      <c r="G8" s="3"/>
      <c r="H8" s="3"/>
      <c r="I8" s="3"/>
      <c r="J8" s="3"/>
      <c r="K8" s="3"/>
      <c r="L8" s="3"/>
    </row>
    <row r="9" spans="2:12" ht="12.75">
      <c r="B9" s="3"/>
      <c r="E9" s="3"/>
      <c r="F9" s="3"/>
      <c r="G9" s="3"/>
      <c r="H9" s="3"/>
      <c r="I9" s="3"/>
      <c r="J9" s="3"/>
      <c r="K9" s="3"/>
      <c r="L9" s="3"/>
    </row>
    <row r="10" spans="2:12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12.75"/>
    <row r="12" ht="12.75"/>
    <row r="13" spans="2:13" ht="12.75">
      <c r="B13" s="12" t="s">
        <v>5</v>
      </c>
      <c r="C13" s="1"/>
      <c r="D13" s="7"/>
      <c r="E13" s="7"/>
      <c r="F13" s="7"/>
      <c r="G13" s="7"/>
      <c r="H13" s="8"/>
      <c r="I13" s="7"/>
      <c r="J13" s="7"/>
      <c r="K13" s="7"/>
      <c r="L13" s="8"/>
      <c r="M13" s="7"/>
    </row>
    <row r="14" spans="2:14" ht="13.5" thickBot="1"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5" ht="30">
      <c r="B15" s="20" t="s">
        <v>22</v>
      </c>
      <c r="C15" s="21" t="s">
        <v>23</v>
      </c>
      <c r="D15" s="21" t="s">
        <v>24</v>
      </c>
      <c r="E15" s="21" t="s">
        <v>25</v>
      </c>
      <c r="F15" s="21" t="s">
        <v>26</v>
      </c>
      <c r="G15" s="21" t="s">
        <v>27</v>
      </c>
      <c r="H15" s="21" t="s">
        <v>28</v>
      </c>
      <c r="I15" s="21" t="s">
        <v>29</v>
      </c>
      <c r="J15" s="21" t="s">
        <v>30</v>
      </c>
      <c r="K15" s="21" t="s">
        <v>31</v>
      </c>
      <c r="L15" s="21" t="s">
        <v>32</v>
      </c>
      <c r="M15" s="21" t="s">
        <v>33</v>
      </c>
      <c r="N15" s="21" t="s">
        <v>34</v>
      </c>
      <c r="O15" s="22" t="s">
        <v>41</v>
      </c>
    </row>
    <row r="16" spans="2:16" ht="15">
      <c r="B16" s="23" t="s">
        <v>42</v>
      </c>
      <c r="C16" s="24">
        <v>2210.4</v>
      </c>
      <c r="D16" s="24">
        <v>1981.02</v>
      </c>
      <c r="E16" s="24">
        <v>2154.12</v>
      </c>
      <c r="F16" s="24">
        <f>2176.21</f>
        <v>2176.21</v>
      </c>
      <c r="G16" s="24">
        <v>2409.34</v>
      </c>
      <c r="H16" s="24">
        <v>2306.86</v>
      </c>
      <c r="I16" s="24">
        <v>2397</v>
      </c>
      <c r="J16" s="24">
        <f>'[1]Detallado'!$I$31</f>
        <v>2484.82</v>
      </c>
      <c r="K16" s="24">
        <f>'[1]Detallado'!$J$31</f>
        <v>2491.54</v>
      </c>
      <c r="L16" s="24">
        <v>2388.4</v>
      </c>
      <c r="M16" s="24">
        <v>2171.7</v>
      </c>
      <c r="N16" s="24">
        <v>2248.5</v>
      </c>
      <c r="O16" s="24">
        <f>SUM(C16:N16)</f>
        <v>27419.910000000003</v>
      </c>
      <c r="P16"/>
    </row>
    <row r="17" spans="2:16" ht="15">
      <c r="B17" s="25" t="s">
        <v>43</v>
      </c>
      <c r="C17" s="26">
        <v>164.96</v>
      </c>
      <c r="D17" s="26">
        <v>178.06</v>
      </c>
      <c r="E17" s="26">
        <v>181.14</v>
      </c>
      <c r="F17" s="26">
        <v>199.98</v>
      </c>
      <c r="G17" s="26">
        <v>197.56</v>
      </c>
      <c r="H17" s="26">
        <v>197.08</v>
      </c>
      <c r="I17" s="26">
        <v>186</v>
      </c>
      <c r="J17" s="26">
        <f>'[1]Detallado'!$I$11</f>
        <v>186.22</v>
      </c>
      <c r="K17" s="26">
        <f>'[1]Detallado'!$J$11</f>
        <v>194.96</v>
      </c>
      <c r="L17" s="26">
        <v>203.1</v>
      </c>
      <c r="M17" s="26">
        <v>192.04</v>
      </c>
      <c r="N17" s="26">
        <v>176.14</v>
      </c>
      <c r="O17" s="26">
        <f aca="true" t="shared" si="0" ref="O17:O33">SUM(C17:N17)</f>
        <v>2257.24</v>
      </c>
      <c r="P17"/>
    </row>
    <row r="18" spans="2:16" ht="15">
      <c r="B18" s="23" t="s">
        <v>44</v>
      </c>
      <c r="C18" s="24">
        <v>167.45</v>
      </c>
      <c r="D18" s="24">
        <v>183.84</v>
      </c>
      <c r="E18" s="24">
        <v>180.79</v>
      </c>
      <c r="F18" s="24">
        <v>199.51</v>
      </c>
      <c r="G18" s="24">
        <v>214.63</v>
      </c>
      <c r="H18" s="24">
        <v>183.59</v>
      </c>
      <c r="I18" s="24">
        <v>184.59</v>
      </c>
      <c r="J18" s="24">
        <v>245.3</v>
      </c>
      <c r="K18" s="24">
        <v>198.39</v>
      </c>
      <c r="L18" s="24">
        <v>200.31</v>
      </c>
      <c r="M18" s="24">
        <v>216.06</v>
      </c>
      <c r="N18" s="24">
        <v>178.57</v>
      </c>
      <c r="O18" s="24">
        <v>2353.0299999999997</v>
      </c>
      <c r="P18"/>
    </row>
    <row r="19" spans="2:16" ht="15">
      <c r="B19" s="25" t="s">
        <v>45</v>
      </c>
      <c r="C19" s="26">
        <v>688.6</v>
      </c>
      <c r="D19" s="26">
        <v>670.38</v>
      </c>
      <c r="E19" s="26">
        <v>683.74</v>
      </c>
      <c r="F19" s="26">
        <v>722.84</v>
      </c>
      <c r="G19" s="26">
        <v>767.6</v>
      </c>
      <c r="H19" s="26">
        <v>770.14</v>
      </c>
      <c r="I19" s="26">
        <v>763</v>
      </c>
      <c r="J19" s="26">
        <f>'[1]Detallado'!$I$34</f>
        <v>895.18</v>
      </c>
      <c r="K19" s="26">
        <f>'[1]Detallado'!$J$34</f>
        <v>899.06</v>
      </c>
      <c r="L19" s="26">
        <v>753.32</v>
      </c>
      <c r="M19" s="26">
        <v>703.9</v>
      </c>
      <c r="N19" s="26">
        <v>743.8</v>
      </c>
      <c r="O19" s="26">
        <f t="shared" si="0"/>
        <v>9061.56</v>
      </c>
      <c r="P19"/>
    </row>
    <row r="20" spans="2:16" ht="15">
      <c r="B20" s="23" t="s">
        <v>46</v>
      </c>
      <c r="C20" s="24">
        <v>226.26</v>
      </c>
      <c r="D20" s="24">
        <v>212.68</v>
      </c>
      <c r="E20" s="24">
        <v>226.04</v>
      </c>
      <c r="F20" s="24">
        <v>240.62</v>
      </c>
      <c r="G20" s="24">
        <v>266.4</v>
      </c>
      <c r="H20" s="24">
        <v>222</v>
      </c>
      <c r="I20" s="24">
        <v>211</v>
      </c>
      <c r="J20" s="24">
        <f>'[1]Detallado'!$I$14</f>
        <v>259</v>
      </c>
      <c r="K20" s="24">
        <f>'[1]Detallado'!$J$14</f>
        <v>147</v>
      </c>
      <c r="L20" s="24">
        <v>236.78</v>
      </c>
      <c r="M20" s="24">
        <v>211.3</v>
      </c>
      <c r="N20" s="24">
        <v>179.32</v>
      </c>
      <c r="O20" s="24">
        <f t="shared" si="0"/>
        <v>2638.4000000000005</v>
      </c>
      <c r="P20"/>
    </row>
    <row r="21" spans="2:16" ht="15">
      <c r="B21" s="25" t="s">
        <v>10</v>
      </c>
      <c r="C21" s="26">
        <f>'[2]RSU POR MANCO'!$D$51/1000</f>
        <v>631.645</v>
      </c>
      <c r="D21" s="26">
        <f>'[2]RSU POR MANCO'!$D$52/1000</f>
        <v>609.36</v>
      </c>
      <c r="E21" s="26">
        <v>678.52</v>
      </c>
      <c r="F21" s="26">
        <v>694.62</v>
      </c>
      <c r="G21" s="26">
        <v>763.265</v>
      </c>
      <c r="H21" s="26">
        <v>732.45</v>
      </c>
      <c r="I21" s="26">
        <v>757.04</v>
      </c>
      <c r="J21" s="26">
        <f>'[3]RSU POR MANCO'!$D$60/1000</f>
        <v>902.44</v>
      </c>
      <c r="K21" s="26">
        <f>'[3]RSU POR MANCO'!$D$61/1000+7.82</f>
        <v>831.62</v>
      </c>
      <c r="L21" s="26">
        <v>743.92</v>
      </c>
      <c r="M21" s="26">
        <f>684.14+7.62</f>
        <v>691.76</v>
      </c>
      <c r="N21" s="26">
        <v>673.74</v>
      </c>
      <c r="O21" s="26">
        <f t="shared" si="0"/>
        <v>8710.380000000001</v>
      </c>
      <c r="P21"/>
    </row>
    <row r="22" spans="2:16" ht="15">
      <c r="B22" s="23" t="s">
        <v>47</v>
      </c>
      <c r="C22" s="24">
        <v>28.12</v>
      </c>
      <c r="D22" s="24">
        <v>41.94</v>
      </c>
      <c r="E22" s="24">
        <v>37.12</v>
      </c>
      <c r="F22" s="24">
        <v>42.64</v>
      </c>
      <c r="G22" s="24">
        <v>38.64</v>
      </c>
      <c r="H22" s="24">
        <v>38.24</v>
      </c>
      <c r="I22" s="24">
        <v>45.58</v>
      </c>
      <c r="J22" s="24">
        <f>'[3]TALLERES POR PLANTA'!$D$59/1000</f>
        <v>29.7</v>
      </c>
      <c r="K22" s="24">
        <f>'[3]TALLERES POR PLANTA'!$D$60/1000</f>
        <v>47.48</v>
      </c>
      <c r="L22" s="24">
        <f>40.16+6.56</f>
        <v>46.72</v>
      </c>
      <c r="M22" s="24">
        <v>36.94</v>
      </c>
      <c r="N22" s="24">
        <v>34.78</v>
      </c>
      <c r="O22" s="24">
        <f t="shared" si="0"/>
        <v>467.9</v>
      </c>
      <c r="P22"/>
    </row>
    <row r="23" spans="2:16" ht="15">
      <c r="B23" s="25" t="s">
        <v>11</v>
      </c>
      <c r="C23" s="26">
        <v>341.48</v>
      </c>
      <c r="D23" s="26">
        <v>329.56</v>
      </c>
      <c r="E23" s="26">
        <v>293.72</v>
      </c>
      <c r="F23" s="26">
        <v>290.44</v>
      </c>
      <c r="G23" s="26">
        <v>299.15</v>
      </c>
      <c r="H23" s="26">
        <v>352.12</v>
      </c>
      <c r="I23" s="26">
        <v>368.6</v>
      </c>
      <c r="J23" s="26">
        <f>'[4]Hoja1'!$K$8/1000</f>
        <v>340.08</v>
      </c>
      <c r="K23" s="26">
        <f>'[4]Hoja1'!$L$8/1000</f>
        <v>354.76</v>
      </c>
      <c r="L23" s="26">
        <v>355.16</v>
      </c>
      <c r="M23" s="26">
        <v>332.07</v>
      </c>
      <c r="N23" s="26">
        <v>339.16</v>
      </c>
      <c r="O23" s="26">
        <f t="shared" si="0"/>
        <v>3996.2999999999997</v>
      </c>
      <c r="P23"/>
    </row>
    <row r="24" spans="2:16" ht="15">
      <c r="B24" s="23" t="s">
        <v>12</v>
      </c>
      <c r="C24" s="24">
        <f>'[2]RSU POR MANCO'!$F$51/1000</f>
        <v>263.955</v>
      </c>
      <c r="D24" s="24">
        <f>'[2]RSU POR MANCO'!$F$52/1000</f>
        <v>271.965</v>
      </c>
      <c r="E24" s="24">
        <v>279.48</v>
      </c>
      <c r="F24" s="24">
        <v>300.087</v>
      </c>
      <c r="G24" s="24">
        <v>332.058</v>
      </c>
      <c r="H24" s="24">
        <v>323.87</v>
      </c>
      <c r="I24" s="24">
        <v>358.289</v>
      </c>
      <c r="J24" s="24">
        <f>'[3]RSU POR MANCO'!$F$60/1000</f>
        <v>414.892</v>
      </c>
      <c r="K24" s="24">
        <f>'[3]RSU POR MANCO'!$F$61/1000</f>
        <v>383.26</v>
      </c>
      <c r="L24" s="24">
        <v>349.65</v>
      </c>
      <c r="M24" s="24">
        <v>284.25</v>
      </c>
      <c r="N24" s="24">
        <v>297.83</v>
      </c>
      <c r="O24" s="24">
        <f t="shared" si="0"/>
        <v>3859.586</v>
      </c>
      <c r="P24"/>
    </row>
    <row r="25" spans="2:16" ht="15">
      <c r="B25" s="25" t="s">
        <v>13</v>
      </c>
      <c r="C25" s="26">
        <f>'[2]RSU POR MANCO'!$V$51/1000</f>
        <v>244.04</v>
      </c>
      <c r="D25" s="26">
        <f>'[2]RSU POR MANCO'!$V$52/1000</f>
        <v>200.92</v>
      </c>
      <c r="E25" s="26">
        <v>254.28</v>
      </c>
      <c r="F25" s="26">
        <v>252.62</v>
      </c>
      <c r="G25" s="26">
        <v>267.48</v>
      </c>
      <c r="H25" s="26">
        <v>260.34</v>
      </c>
      <c r="I25" s="26">
        <v>283.6</v>
      </c>
      <c r="J25" s="26">
        <f>'[3]RSU POR MANCO'!$V$60/1000</f>
        <v>348.82</v>
      </c>
      <c r="K25" s="26">
        <f>'[3]RSU POR MANCO'!$V$61/1000</f>
        <v>321.64</v>
      </c>
      <c r="L25" s="26">
        <v>279.96</v>
      </c>
      <c r="M25" s="26">
        <v>245.76</v>
      </c>
      <c r="N25" s="26">
        <v>249.44</v>
      </c>
      <c r="O25" s="26">
        <f t="shared" si="0"/>
        <v>3208.9</v>
      </c>
      <c r="P25"/>
    </row>
    <row r="26" spans="2:16" ht="15">
      <c r="B26" s="23" t="s">
        <v>14</v>
      </c>
      <c r="C26" s="24">
        <f>'[2]RSU POR MANCO'!$K$51/1000</f>
        <v>199.28</v>
      </c>
      <c r="D26" s="24">
        <f>'[2]RSU POR MANCO'!$K$52/1000</f>
        <v>212.44</v>
      </c>
      <c r="E26" s="24">
        <v>201.86</v>
      </c>
      <c r="F26" s="24">
        <v>222.84</v>
      </c>
      <c r="G26" s="24">
        <v>233.06</v>
      </c>
      <c r="H26" s="24">
        <v>211.76</v>
      </c>
      <c r="I26" s="24">
        <v>247.24</v>
      </c>
      <c r="J26" s="24">
        <f>'[3]RSU POR MANCO'!$K$60/1000</f>
        <v>249.2</v>
      </c>
      <c r="K26" s="24">
        <f>'[3]RSU POR MANCO'!$K$61/1000</f>
        <v>216.9</v>
      </c>
      <c r="L26" s="24">
        <v>223.56</v>
      </c>
      <c r="M26" s="24">
        <v>207.94</v>
      </c>
      <c r="N26" s="24">
        <v>198.3</v>
      </c>
      <c r="O26" s="24">
        <f t="shared" si="0"/>
        <v>2624.3800000000006</v>
      </c>
      <c r="P26"/>
    </row>
    <row r="27" spans="2:16" ht="15">
      <c r="B27" s="25" t="s">
        <v>48</v>
      </c>
      <c r="C27" s="26">
        <f>'[2]RSU POR MANCO'!$I$51/1000</f>
        <v>157.62</v>
      </c>
      <c r="D27" s="26">
        <f>'[2]RSU POR MANCO'!$I$52/1000</f>
        <v>158.5</v>
      </c>
      <c r="E27" s="26">
        <v>156.54</v>
      </c>
      <c r="F27" s="26">
        <v>161.61</v>
      </c>
      <c r="G27" s="26">
        <v>174.54</v>
      </c>
      <c r="H27" s="26">
        <v>167.48</v>
      </c>
      <c r="I27" s="26">
        <v>186.86</v>
      </c>
      <c r="J27" s="26">
        <f>'[3]RSU POR MANCO'!$I$60/1000</f>
        <v>204.26</v>
      </c>
      <c r="K27" s="26">
        <f>'[3]RSU POR MANCO'!$I$61/1000</f>
        <v>174.9</v>
      </c>
      <c r="L27" s="26">
        <v>172.2</v>
      </c>
      <c r="M27" s="26">
        <v>162.42</v>
      </c>
      <c r="N27" s="26">
        <v>160.68</v>
      </c>
      <c r="O27" s="26">
        <f t="shared" si="0"/>
        <v>2037.6100000000004</v>
      </c>
      <c r="P27"/>
    </row>
    <row r="28" spans="2:16" ht="15">
      <c r="B28" s="23" t="s">
        <v>15</v>
      </c>
      <c r="C28" s="24">
        <v>138.2</v>
      </c>
      <c r="D28" s="24">
        <v>136</v>
      </c>
      <c r="E28" s="24">
        <v>137.36</v>
      </c>
      <c r="F28" s="24">
        <v>139.28</v>
      </c>
      <c r="G28" s="24">
        <v>147.84</v>
      </c>
      <c r="H28" s="24">
        <v>143.8</v>
      </c>
      <c r="I28" s="24">
        <v>145.24</v>
      </c>
      <c r="J28" s="24">
        <f>'[4]Hoja1'!$K$20/1000</f>
        <v>189.96</v>
      </c>
      <c r="K28" s="24">
        <f>'[4]Hoja1'!$L$20/1000</f>
        <v>157.56</v>
      </c>
      <c r="L28" s="24">
        <v>144.64</v>
      </c>
      <c r="M28" s="24">
        <v>135.48</v>
      </c>
      <c r="N28" s="24">
        <v>129.12</v>
      </c>
      <c r="O28" s="24">
        <f t="shared" si="0"/>
        <v>1744.48</v>
      </c>
      <c r="P28"/>
    </row>
    <row r="29" spans="2:16" ht="15">
      <c r="B29" s="25" t="s">
        <v>16</v>
      </c>
      <c r="C29" s="26">
        <f>'[2]RSU POR MANCO'!$M$51/1000</f>
        <v>112.58</v>
      </c>
      <c r="D29" s="26">
        <f>'[2]RSU POR MANCO'!$M$52/1000</f>
        <v>121.26</v>
      </c>
      <c r="E29" s="26">
        <v>118.44</v>
      </c>
      <c r="F29" s="26">
        <v>124.22</v>
      </c>
      <c r="G29" s="26">
        <v>119.74</v>
      </c>
      <c r="H29" s="26">
        <v>128.78</v>
      </c>
      <c r="I29" s="26">
        <v>142.45</v>
      </c>
      <c r="J29" s="26">
        <f>'[3]RSU POR MANCO'!$M$60/1000</f>
        <v>157.3</v>
      </c>
      <c r="K29" s="26">
        <f>'[3]RSU POR MANCO'!$M$61/1000</f>
        <v>128.58</v>
      </c>
      <c r="L29" s="26">
        <v>128.32</v>
      </c>
      <c r="M29" s="26">
        <v>126.6</v>
      </c>
      <c r="N29" s="26">
        <v>113.08</v>
      </c>
      <c r="O29" s="26">
        <f t="shared" si="0"/>
        <v>1521.3499999999997</v>
      </c>
      <c r="P29"/>
    </row>
    <row r="30" spans="2:16" ht="15">
      <c r="B30" s="23" t="s">
        <v>17</v>
      </c>
      <c r="C30" s="24">
        <f>'[2]RSU POR MANCO'!$T$51/1000</f>
        <v>107.12</v>
      </c>
      <c r="D30" s="24">
        <f>'[2]RSU POR MANCO'!$T$52/1000</f>
        <v>112.82</v>
      </c>
      <c r="E30" s="24">
        <v>107.66</v>
      </c>
      <c r="F30" s="24">
        <v>113.98</v>
      </c>
      <c r="G30" s="24">
        <v>130.08</v>
      </c>
      <c r="H30" s="24">
        <v>124.18</v>
      </c>
      <c r="I30" s="24">
        <v>130.02</v>
      </c>
      <c r="J30" s="24">
        <f>'[3]RSU POR MANCO'!$T$60/1000</f>
        <v>155.86</v>
      </c>
      <c r="K30" s="24">
        <f>'[3]RSU POR MANCO'!$T$61/1000</f>
        <v>142.08</v>
      </c>
      <c r="L30" s="24">
        <v>129.26</v>
      </c>
      <c r="M30" s="24">
        <v>107.04</v>
      </c>
      <c r="N30" s="24">
        <v>113.8</v>
      </c>
      <c r="O30" s="24">
        <f t="shared" si="0"/>
        <v>1473.9</v>
      </c>
      <c r="P30"/>
    </row>
    <row r="31" spans="2:16" ht="15">
      <c r="B31" s="25" t="s">
        <v>18</v>
      </c>
      <c r="C31" s="26">
        <f>'[2]RSU POR MANCO'!$R$51/1000</f>
        <v>70.66</v>
      </c>
      <c r="D31" s="26">
        <f>'[2]RSU POR MANCO'!$R$52/1000</f>
        <v>69.2</v>
      </c>
      <c r="E31" s="26">
        <v>78.32</v>
      </c>
      <c r="F31" s="26">
        <v>77.4</v>
      </c>
      <c r="G31" s="26">
        <v>68.92</v>
      </c>
      <c r="H31" s="26">
        <v>90.4</v>
      </c>
      <c r="I31" s="26">
        <v>131.52</v>
      </c>
      <c r="J31" s="26">
        <f>'[3]RSU POR MANCO'!$R$60/1000</f>
        <v>166.78</v>
      </c>
      <c r="K31" s="26">
        <f>'[3]RSU POR MANCO'!$R$61/1000</f>
        <v>89.68</v>
      </c>
      <c r="L31" s="26">
        <v>89.6</v>
      </c>
      <c r="M31" s="26">
        <v>79.86</v>
      </c>
      <c r="N31" s="26">
        <v>73.62</v>
      </c>
      <c r="O31" s="26">
        <f t="shared" si="0"/>
        <v>1085.96</v>
      </c>
      <c r="P31"/>
    </row>
    <row r="32" spans="2:16" ht="15">
      <c r="B32" s="23" t="s">
        <v>19</v>
      </c>
      <c r="C32" s="24">
        <f>'[2]RSU POR MANCO'!$P$51/1000</f>
        <v>55.68</v>
      </c>
      <c r="D32" s="24">
        <f>'[2]RSU POR MANCO'!$P$52/1000</f>
        <v>47.18</v>
      </c>
      <c r="E32" s="24">
        <v>69.18</v>
      </c>
      <c r="F32" s="24">
        <v>61.12</v>
      </c>
      <c r="G32" s="24">
        <v>86.5</v>
      </c>
      <c r="H32" s="24">
        <v>68.3</v>
      </c>
      <c r="I32" s="24">
        <v>92.32</v>
      </c>
      <c r="J32" s="24">
        <f>'[3]RSU POR MANCO'!$P$60/1000</f>
        <v>128.96</v>
      </c>
      <c r="K32" s="24">
        <f>'[3]RSU POR MANCO'!$P$61/1000</f>
        <v>80.26</v>
      </c>
      <c r="L32" s="24">
        <v>77.36</v>
      </c>
      <c r="M32" s="24">
        <v>74.34</v>
      </c>
      <c r="N32" s="24">
        <v>57.14</v>
      </c>
      <c r="O32" s="24">
        <f t="shared" si="0"/>
        <v>898.34</v>
      </c>
      <c r="P32"/>
    </row>
    <row r="33" spans="2:15" ht="15">
      <c r="B33" s="25" t="s">
        <v>20</v>
      </c>
      <c r="C33" s="26">
        <v>19</v>
      </c>
      <c r="D33" s="26">
        <v>18.08</v>
      </c>
      <c r="E33" s="26">
        <v>16.3</v>
      </c>
      <c r="F33" s="26">
        <v>19.12</v>
      </c>
      <c r="G33" s="26">
        <v>18.96</v>
      </c>
      <c r="H33" s="26">
        <v>17.4</v>
      </c>
      <c r="I33" s="26">
        <v>22.8</v>
      </c>
      <c r="J33" s="26">
        <f>'[4]Hoja1'!$K$25/1000</f>
        <v>23.1</v>
      </c>
      <c r="K33" s="26">
        <f>'[4]Hoja1'!$L$25/1000</f>
        <v>19.86</v>
      </c>
      <c r="L33" s="26">
        <v>19.16</v>
      </c>
      <c r="M33" s="26">
        <v>16.76</v>
      </c>
      <c r="N33" s="26">
        <v>18.2</v>
      </c>
      <c r="O33" s="26">
        <f t="shared" si="0"/>
        <v>228.73999999999998</v>
      </c>
    </row>
    <row r="34" spans="2:15" ht="15">
      <c r="B34" s="23" t="s">
        <v>49</v>
      </c>
      <c r="C34" s="24">
        <f aca="true" t="shared" si="1" ref="C34:M34">SUM(C16:C33)</f>
        <v>5827.05</v>
      </c>
      <c r="D34" s="24">
        <f>SUM(D16:D33)</f>
        <v>5555.205</v>
      </c>
      <c r="E34" s="24">
        <f t="shared" si="1"/>
        <v>5854.609999999999</v>
      </c>
      <c r="F34" s="24">
        <f t="shared" si="1"/>
        <v>6039.136999999999</v>
      </c>
      <c r="G34" s="24">
        <f t="shared" si="1"/>
        <v>6535.763</v>
      </c>
      <c r="H34" s="24">
        <f t="shared" si="1"/>
        <v>6338.789999999999</v>
      </c>
      <c r="I34" s="24">
        <f t="shared" si="1"/>
        <v>6653.149</v>
      </c>
      <c r="J34" s="24">
        <f t="shared" si="1"/>
        <v>7381.871999999999</v>
      </c>
      <c r="K34" s="24">
        <f t="shared" si="1"/>
        <v>6879.53</v>
      </c>
      <c r="L34" s="24">
        <f t="shared" si="1"/>
        <v>6541.42</v>
      </c>
      <c r="M34" s="24">
        <f t="shared" si="1"/>
        <v>5996.219999999999</v>
      </c>
      <c r="N34" s="24">
        <f>SUM(N16:N33)</f>
        <v>5985.22</v>
      </c>
      <c r="O34" s="24">
        <f>SUM(C34:N34)</f>
        <v>75587.96599999999</v>
      </c>
    </row>
    <row r="35" spans="2:15" ht="15.75">
      <c r="B35" s="29" t="s">
        <v>50</v>
      </c>
      <c r="C35" s="30"/>
      <c r="D35" s="30"/>
      <c r="E35" s="33"/>
      <c r="F35" s="34"/>
      <c r="G35" s="34"/>
      <c r="H35" s="34"/>
      <c r="I35" s="35"/>
      <c r="J35" s="35"/>
      <c r="K35" s="35"/>
      <c r="L35" s="34"/>
      <c r="M35" s="34"/>
      <c r="N35" s="34"/>
      <c r="O35" s="36"/>
    </row>
    <row r="36" spans="3:15" ht="12.7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ht="12.75"/>
    <row r="38" spans="2:15" ht="15.75" thickBot="1">
      <c r="B38" s="29" t="s">
        <v>51</v>
      </c>
      <c r="C38" s="30"/>
      <c r="D38" s="30"/>
      <c r="E38" s="30"/>
      <c r="F38" s="31"/>
      <c r="G38" s="31"/>
      <c r="H38" s="31"/>
      <c r="I38" s="32"/>
      <c r="J38" s="32"/>
      <c r="K38" s="32"/>
      <c r="L38" s="31"/>
      <c r="M38" s="31"/>
      <c r="N38" s="31"/>
      <c r="O38" s="69"/>
    </row>
    <row r="39" spans="2:15" ht="30">
      <c r="B39" s="20" t="s">
        <v>52</v>
      </c>
      <c r="C39" s="21" t="s">
        <v>23</v>
      </c>
      <c r="D39" s="21" t="s">
        <v>24</v>
      </c>
      <c r="E39" s="21" t="s">
        <v>25</v>
      </c>
      <c r="F39" s="21" t="s">
        <v>26</v>
      </c>
      <c r="G39" s="21" t="s">
        <v>27</v>
      </c>
      <c r="H39" s="21" t="s">
        <v>28</v>
      </c>
      <c r="I39" s="21" t="s">
        <v>29</v>
      </c>
      <c r="J39" s="21" t="s">
        <v>30</v>
      </c>
      <c r="K39" s="21" t="s">
        <v>31</v>
      </c>
      <c r="L39" s="21" t="s">
        <v>32</v>
      </c>
      <c r="M39" s="21" t="s">
        <v>33</v>
      </c>
      <c r="N39" s="21" t="s">
        <v>34</v>
      </c>
      <c r="O39" s="22" t="s">
        <v>41</v>
      </c>
    </row>
    <row r="40" spans="2:15" ht="15">
      <c r="B40" s="23" t="s">
        <v>53</v>
      </c>
      <c r="C40" s="24">
        <v>47.84</v>
      </c>
      <c r="D40" s="24">
        <v>52.48</v>
      </c>
      <c r="E40" s="24">
        <v>56.48</v>
      </c>
      <c r="F40" s="24">
        <f>('[5]ENVA 2016'!$AJ$7+'[5]ENVA 2016'!$AK$7)/1000</f>
        <v>51.54</v>
      </c>
      <c r="G40" s="24">
        <f>('[5]ENVA 2016'!$AJ$8+'[5]ENVA 2016'!$AK$8)/1000</f>
        <v>54.24</v>
      </c>
      <c r="H40" s="24">
        <f>('[6]Hoja1'!$E$37+'[6]Hoja1'!$F$37)/1000</f>
        <v>60.36</v>
      </c>
      <c r="I40" s="24">
        <f>'[7]ENVA 2016'!$AJ$10/1000</f>
        <v>56.98</v>
      </c>
      <c r="J40" s="24">
        <f>'[5]ENVA 2016'!$AJ$11/1000</f>
        <v>64.24</v>
      </c>
      <c r="K40" s="24">
        <f>'[5]ENVA 2016'!$AI$12/1000</f>
        <v>55.56</v>
      </c>
      <c r="L40" s="24">
        <v>50.74</v>
      </c>
      <c r="M40" s="24">
        <v>57.66</v>
      </c>
      <c r="N40" s="24">
        <v>53.08</v>
      </c>
      <c r="O40" s="24">
        <f>SUM(C40:N40)</f>
        <v>661.2</v>
      </c>
    </row>
    <row r="41" spans="2:15" ht="15">
      <c r="B41" s="25" t="s">
        <v>54</v>
      </c>
      <c r="C41" s="26">
        <v>47.08</v>
      </c>
      <c r="D41" s="26">
        <v>52.3</v>
      </c>
      <c r="E41" s="26">
        <v>61.64</v>
      </c>
      <c r="F41" s="26">
        <f>'[5]ENVA 2016'!$AL$7/1000</f>
        <v>49.2</v>
      </c>
      <c r="G41" s="26">
        <f>'[5]ENVA 2016'!$AL$8/1000</f>
        <v>60.8</v>
      </c>
      <c r="H41" s="26">
        <f>('[6]Hoja1'!$G$37-'[6]Hoja1'!$G$27)/1000</f>
        <v>55.98</v>
      </c>
      <c r="I41" s="26">
        <f>'[7]ENVA 2016'!$AL$10/1000</f>
        <v>52.92</v>
      </c>
      <c r="J41" s="26">
        <f>'[5]ENVA 2016'!$AL$11/1000</f>
        <v>59.2</v>
      </c>
      <c r="K41" s="26">
        <f>'[5]ENVA 2016'!$AL$12/1000</f>
        <v>56.98</v>
      </c>
      <c r="L41" s="26">
        <v>51.7</v>
      </c>
      <c r="M41" s="26">
        <v>60.8</v>
      </c>
      <c r="N41" s="26">
        <v>49.08</v>
      </c>
      <c r="O41" s="26">
        <f>SUM(C41:N41)</f>
        <v>657.6800000000001</v>
      </c>
    </row>
    <row r="42" spans="2:15" ht="15">
      <c r="B42" s="23" t="s">
        <v>55</v>
      </c>
      <c r="C42" s="24">
        <v>32.06</v>
      </c>
      <c r="D42" s="24">
        <v>29.48</v>
      </c>
      <c r="E42" s="24">
        <v>37.12</v>
      </c>
      <c r="F42" s="24">
        <f>'[5]ENVA 2016'!$AN$7/1000</f>
        <v>38.78</v>
      </c>
      <c r="G42" s="24">
        <f>'[5]ENVA 2016'!$AN$8/1000</f>
        <v>37.82</v>
      </c>
      <c r="H42" s="24">
        <f>'[6]Hoja1'!$I$37/1000</f>
        <v>39.34</v>
      </c>
      <c r="I42" s="24">
        <f>'[7]ENVA 2016'!$AN$10/1000</f>
        <v>35.84</v>
      </c>
      <c r="J42" s="24">
        <f>'[5]ENVA 2016'!$AN$11/1000</f>
        <v>49.84</v>
      </c>
      <c r="K42" s="24">
        <f>'[5]ENVA 2016'!$AN$12/1000</f>
        <v>33.96</v>
      </c>
      <c r="L42" s="24">
        <v>33.96</v>
      </c>
      <c r="M42" s="24">
        <v>41.02</v>
      </c>
      <c r="N42" s="24">
        <v>33.36</v>
      </c>
      <c r="O42" s="24">
        <f>SUM(C42:N42)</f>
        <v>442.5799999999999</v>
      </c>
    </row>
    <row r="43" spans="2:15" ht="15">
      <c r="B43" s="25" t="s">
        <v>56</v>
      </c>
      <c r="C43" s="26">
        <v>30.44</v>
      </c>
      <c r="D43" s="26">
        <v>16.46</v>
      </c>
      <c r="E43" s="26">
        <v>33.42</v>
      </c>
      <c r="F43" s="26">
        <f>'[5]ENVA 2016'!$AM$7/1000</f>
        <v>28.88</v>
      </c>
      <c r="G43" s="26">
        <f>'[5]ENVA 2016'!$AM$8/1000</f>
        <v>27.98</v>
      </c>
      <c r="H43" s="26">
        <f>'[6]Hoja1'!$H$37/1000</f>
        <v>29.7</v>
      </c>
      <c r="I43" s="26">
        <f>'[7]ENVA 2016'!$AM$10/1000</f>
        <v>32.64</v>
      </c>
      <c r="J43" s="26">
        <f>'[5]ENVA 2016'!$AM$11/1000</f>
        <v>39.5</v>
      </c>
      <c r="K43" s="26">
        <f>'[5]ENVA 2016'!$AM$12/1000</f>
        <v>36.94</v>
      </c>
      <c r="L43" s="26">
        <v>24.76</v>
      </c>
      <c r="M43" s="26">
        <v>31.92</v>
      </c>
      <c r="N43" s="26">
        <v>28.76</v>
      </c>
      <c r="O43" s="26">
        <f>SUM(C43:N43)</f>
        <v>361.4</v>
      </c>
    </row>
    <row r="44" spans="2:15" ht="15">
      <c r="B44" s="23" t="s">
        <v>9</v>
      </c>
      <c r="C44" s="24">
        <v>53.18</v>
      </c>
      <c r="D44" s="24">
        <v>49.88</v>
      </c>
      <c r="E44" s="24">
        <v>56.3</v>
      </c>
      <c r="F44" s="24">
        <f>'[5]ENVA 2016'!$AI$7/1000</f>
        <v>52.8</v>
      </c>
      <c r="G44" s="24">
        <f>'[5]ENVA 2016'!$AI$8/1000</f>
        <v>57.26</v>
      </c>
      <c r="H44" s="24">
        <f>('[6]Hoja1'!$B$37+'[6]Hoja1'!$C$37+'[6]Hoja1'!$D$37)/1000</f>
        <v>58.64</v>
      </c>
      <c r="I44" s="24">
        <f>'[7]ENVA 2016'!$AI$10/1000</f>
        <v>57.12</v>
      </c>
      <c r="J44" s="24">
        <f>'[5]ENVA 2016'!$AI$11/1000</f>
        <v>61.66</v>
      </c>
      <c r="K44" s="24">
        <f>'[5]ENVA 2016'!$AI$12/1000</f>
        <v>55.56</v>
      </c>
      <c r="L44" s="24">
        <v>50.78</v>
      </c>
      <c r="M44" s="24">
        <v>52.1</v>
      </c>
      <c r="N44" s="24">
        <v>56.56</v>
      </c>
      <c r="O44" s="24">
        <f>SUM(C44:N44)</f>
        <v>661.8400000000001</v>
      </c>
    </row>
    <row r="45" spans="2:15" ht="15">
      <c r="B45" s="25" t="s">
        <v>49</v>
      </c>
      <c r="C45" s="28">
        <f>SUM(C40:C44)</f>
        <v>210.60000000000002</v>
      </c>
      <c r="D45" s="28">
        <f aca="true" t="shared" si="2" ref="D45:N45">SUM(D40:D44)</f>
        <v>200.6</v>
      </c>
      <c r="E45" s="28">
        <f t="shared" si="2"/>
        <v>244.96000000000004</v>
      </c>
      <c r="F45" s="28">
        <f t="shared" si="2"/>
        <v>221.2</v>
      </c>
      <c r="G45" s="28">
        <f t="shared" si="2"/>
        <v>238.09999999999997</v>
      </c>
      <c r="H45" s="28">
        <f t="shared" si="2"/>
        <v>244.01999999999998</v>
      </c>
      <c r="I45" s="28">
        <f t="shared" si="2"/>
        <v>235.5</v>
      </c>
      <c r="J45" s="28">
        <f t="shared" si="2"/>
        <v>274.44</v>
      </c>
      <c r="K45" s="28">
        <f t="shared" si="2"/>
        <v>239</v>
      </c>
      <c r="L45" s="28">
        <f t="shared" si="2"/>
        <v>211.94</v>
      </c>
      <c r="M45" s="28">
        <f t="shared" si="2"/>
        <v>243.49999999999997</v>
      </c>
      <c r="N45" s="28">
        <f t="shared" si="2"/>
        <v>220.83999999999997</v>
      </c>
      <c r="O45" s="28">
        <f>SUM(C45:N45)</f>
        <v>2784.7000000000003</v>
      </c>
    </row>
    <row r="46" ht="12.75"/>
    <row r="47" ht="12.75"/>
    <row r="48" spans="2:15" ht="15.75" thickBot="1">
      <c r="B48" s="37" t="s">
        <v>57</v>
      </c>
      <c r="C48" s="38"/>
      <c r="D48" s="38"/>
      <c r="E48" s="38"/>
      <c r="F48" s="38"/>
      <c r="G48" s="38"/>
      <c r="H48" s="39"/>
      <c r="I48" s="39"/>
      <c r="J48" s="40"/>
      <c r="K48" s="39"/>
      <c r="L48" s="39"/>
      <c r="M48" s="39"/>
      <c r="N48" s="39"/>
      <c r="O48" s="68"/>
    </row>
    <row r="49" spans="2:15" ht="30">
      <c r="B49" s="20" t="s">
        <v>22</v>
      </c>
      <c r="C49" s="21" t="s">
        <v>23</v>
      </c>
      <c r="D49" s="21" t="s">
        <v>24</v>
      </c>
      <c r="E49" s="21" t="s">
        <v>25</v>
      </c>
      <c r="F49" s="21" t="s">
        <v>26</v>
      </c>
      <c r="G49" s="21" t="s">
        <v>27</v>
      </c>
      <c r="H49" s="21" t="s">
        <v>28</v>
      </c>
      <c r="I49" s="21" t="s">
        <v>29</v>
      </c>
      <c r="J49" s="21" t="s">
        <v>30</v>
      </c>
      <c r="K49" s="21" t="s">
        <v>31</v>
      </c>
      <c r="L49" s="21" t="s">
        <v>32</v>
      </c>
      <c r="M49" s="21" t="s">
        <v>33</v>
      </c>
      <c r="N49" s="21" t="s">
        <v>34</v>
      </c>
      <c r="O49" s="22" t="s">
        <v>41</v>
      </c>
    </row>
    <row r="50" spans="2:15" ht="15">
      <c r="B50" s="23" t="s">
        <v>10</v>
      </c>
      <c r="C50" s="41">
        <v>29.22</v>
      </c>
      <c r="D50" s="41">
        <v>25.78</v>
      </c>
      <c r="E50" s="41">
        <v>26.26</v>
      </c>
      <c r="F50" s="41">
        <v>28.56</v>
      </c>
      <c r="G50" s="41">
        <v>30.9</v>
      </c>
      <c r="H50" s="41">
        <v>25.94</v>
      </c>
      <c r="I50" s="41">
        <v>30.44</v>
      </c>
      <c r="J50" s="41">
        <f>'[3]ENVASES POR MANCO'!$D$60/1000</f>
        <v>29.64</v>
      </c>
      <c r="K50" s="41">
        <f>'[3]ENVASES POR MANCO'!$D$54/1000</f>
        <v>25.78</v>
      </c>
      <c r="L50" s="41">
        <v>31.04</v>
      </c>
      <c r="M50" s="41">
        <v>27.42</v>
      </c>
      <c r="N50" s="41">
        <v>27.58</v>
      </c>
      <c r="O50" s="41">
        <f>SUM(C50:N50)</f>
        <v>338.56</v>
      </c>
    </row>
    <row r="51" spans="2:15" ht="15">
      <c r="B51" s="25" t="s">
        <v>11</v>
      </c>
      <c r="C51" s="26">
        <v>52.36</v>
      </c>
      <c r="D51" s="26">
        <v>44.88</v>
      </c>
      <c r="E51" s="26">
        <v>55.12</v>
      </c>
      <c r="F51" s="26">
        <v>48.8</v>
      </c>
      <c r="G51" s="26">
        <v>57.9</v>
      </c>
      <c r="H51" s="26">
        <v>45.16</v>
      </c>
      <c r="I51" s="26">
        <v>50.08</v>
      </c>
      <c r="J51" s="26">
        <f>'[4]Hoja1'!$K$14/1000</f>
        <v>51.7</v>
      </c>
      <c r="K51" s="26">
        <f>'[4]Hoja1'!$L$14/1000</f>
        <v>47.54</v>
      </c>
      <c r="L51" s="26">
        <v>44.24</v>
      </c>
      <c r="M51" s="26">
        <v>51.56</v>
      </c>
      <c r="N51" s="26">
        <v>43.66</v>
      </c>
      <c r="O51" s="26">
        <f aca="true" t="shared" si="3" ref="O51:O60">SUM(C51:N51)</f>
        <v>593</v>
      </c>
    </row>
    <row r="52" spans="2:15" ht="15">
      <c r="B52" s="23" t="s">
        <v>12</v>
      </c>
      <c r="C52" s="41">
        <v>16.55</v>
      </c>
      <c r="D52" s="41">
        <v>14.6</v>
      </c>
      <c r="E52" s="41">
        <v>18.68</v>
      </c>
      <c r="F52" s="41">
        <v>12.78</v>
      </c>
      <c r="G52" s="41">
        <v>13.66</v>
      </c>
      <c r="H52" s="41">
        <v>18.54</v>
      </c>
      <c r="I52" s="41">
        <v>17.64</v>
      </c>
      <c r="J52" s="41">
        <f>'[3]ENVASES POR MANCO'!$F$60/1000</f>
        <v>23.37</v>
      </c>
      <c r="K52" s="41">
        <f>'[3]ENVASES POR MANCO'!$F$61/1000</f>
        <v>17.48</v>
      </c>
      <c r="L52" s="41">
        <v>14.96</v>
      </c>
      <c r="M52" s="41">
        <v>17.94</v>
      </c>
      <c r="N52" s="41">
        <v>14.2</v>
      </c>
      <c r="O52" s="41">
        <f t="shared" si="3"/>
        <v>200.39999999999998</v>
      </c>
    </row>
    <row r="53" spans="2:15" ht="15">
      <c r="B53" s="25" t="s">
        <v>13</v>
      </c>
      <c r="C53" s="26">
        <v>9.32</v>
      </c>
      <c r="D53" s="26">
        <v>9.34</v>
      </c>
      <c r="E53" s="26">
        <v>15.1</v>
      </c>
      <c r="F53" s="26">
        <v>8.2</v>
      </c>
      <c r="G53" s="26">
        <v>13.06</v>
      </c>
      <c r="H53" s="26">
        <v>11.8</v>
      </c>
      <c r="I53" s="26">
        <v>10.94</v>
      </c>
      <c r="J53" s="26">
        <f>'[3]ENVASES POR MANCO'!$V$60/1000</f>
        <v>11.9</v>
      </c>
      <c r="K53" s="26">
        <f>'[3]ENVASES POR MANCO'!$V$61/1000</f>
        <v>13.32</v>
      </c>
      <c r="L53" s="26">
        <v>8.1</v>
      </c>
      <c r="M53" s="26">
        <v>14.12</v>
      </c>
      <c r="N53" s="26">
        <v>9.64</v>
      </c>
      <c r="O53" s="26">
        <f t="shared" si="3"/>
        <v>134.83999999999997</v>
      </c>
    </row>
    <row r="54" spans="2:15" ht="15">
      <c r="B54" s="23" t="s">
        <v>55</v>
      </c>
      <c r="C54" s="41">
        <v>33.26</v>
      </c>
      <c r="D54" s="41">
        <v>33.62</v>
      </c>
      <c r="E54" s="41">
        <v>38.09</v>
      </c>
      <c r="F54" s="41">
        <v>36.96</v>
      </c>
      <c r="G54" s="41">
        <v>38.76</v>
      </c>
      <c r="H54" s="41">
        <v>39.12</v>
      </c>
      <c r="I54" s="41">
        <v>39.18</v>
      </c>
      <c r="J54" s="41">
        <f>'[3]ENVASES POR PLANTA'!$G$59/1000</f>
        <v>42.96</v>
      </c>
      <c r="K54" s="41">
        <f>'[3]ENVASES POR PLANTA'!$G$60/1000</f>
        <v>36.36</v>
      </c>
      <c r="L54" s="41">
        <v>35.66</v>
      </c>
      <c r="M54" s="41">
        <v>35</v>
      </c>
      <c r="N54" s="41">
        <v>37.33</v>
      </c>
      <c r="O54" s="41">
        <f t="shared" si="3"/>
        <v>446.3</v>
      </c>
    </row>
    <row r="55" spans="2:15" ht="15">
      <c r="B55" s="25" t="s">
        <v>15</v>
      </c>
      <c r="C55" s="26">
        <v>12.28</v>
      </c>
      <c r="D55" s="26">
        <v>11.96</v>
      </c>
      <c r="E55" s="26">
        <v>12</v>
      </c>
      <c r="F55" s="26">
        <v>10.78</v>
      </c>
      <c r="G55" s="26">
        <v>13.46</v>
      </c>
      <c r="H55" s="26">
        <v>12.34</v>
      </c>
      <c r="I55" s="26">
        <v>12.28</v>
      </c>
      <c r="J55" s="26">
        <f>'[4]Hoja1'!$K$21/1000</f>
        <v>15.98</v>
      </c>
      <c r="K55" s="26">
        <f>'[4]Hoja1'!$L$21/1000</f>
        <v>12.4</v>
      </c>
      <c r="L55" s="26">
        <v>11.6</v>
      </c>
      <c r="M55" s="26">
        <v>12.84</v>
      </c>
      <c r="N55" s="26">
        <v>10.14</v>
      </c>
      <c r="O55" s="26">
        <f t="shared" si="3"/>
        <v>148.06</v>
      </c>
    </row>
    <row r="56" spans="2:15" ht="15">
      <c r="B56" s="23" t="s">
        <v>17</v>
      </c>
      <c r="C56" s="41">
        <v>8.64</v>
      </c>
      <c r="D56" s="41">
        <v>7.68</v>
      </c>
      <c r="E56" s="41">
        <v>11.68</v>
      </c>
      <c r="F56" s="41">
        <v>9.22</v>
      </c>
      <c r="G56" s="41">
        <v>9.42</v>
      </c>
      <c r="H56" s="41">
        <v>11.9</v>
      </c>
      <c r="I56" s="41">
        <v>10.28</v>
      </c>
      <c r="J56" s="41">
        <f>'[3]ENVASES POR MANCO'!$T$60/1000</f>
        <v>8.16</v>
      </c>
      <c r="K56" s="41">
        <f>'[3]ENVASES POR MANCO'!$T$61/1000</f>
        <v>13</v>
      </c>
      <c r="L56" s="41">
        <v>9.18</v>
      </c>
      <c r="M56" s="41">
        <v>12.38</v>
      </c>
      <c r="N56" s="41">
        <v>8.84</v>
      </c>
      <c r="O56" s="41">
        <f t="shared" si="3"/>
        <v>120.38</v>
      </c>
    </row>
    <row r="57" spans="2:15" ht="15">
      <c r="B57" s="25" t="s">
        <v>18</v>
      </c>
      <c r="C57" s="26">
        <v>3.52</v>
      </c>
      <c r="D57" s="26">
        <v>0</v>
      </c>
      <c r="E57" s="26">
        <v>4.24</v>
      </c>
      <c r="F57" s="26">
        <v>4.28</v>
      </c>
      <c r="G57" s="26">
        <v>0</v>
      </c>
      <c r="H57" s="26">
        <v>3.38</v>
      </c>
      <c r="I57" s="26">
        <v>4.22</v>
      </c>
      <c r="J57" s="26">
        <f>'[3]ENVASES POR MANCO'!$R$60/1000</f>
        <v>5.94</v>
      </c>
      <c r="K57" s="26">
        <f>'[3]ENVASES POR MANCO'!$R$61/1000</f>
        <v>5.04</v>
      </c>
      <c r="L57" s="26">
        <v>2.88</v>
      </c>
      <c r="M57" s="26">
        <v>4.12</v>
      </c>
      <c r="N57" s="26">
        <v>2.42</v>
      </c>
      <c r="O57" s="26">
        <f t="shared" si="3"/>
        <v>40.04</v>
      </c>
    </row>
    <row r="58" spans="2:15" ht="15">
      <c r="B58" s="23" t="s">
        <v>19</v>
      </c>
      <c r="C58" s="41">
        <v>4.76</v>
      </c>
      <c r="D58" s="41">
        <v>1.9</v>
      </c>
      <c r="E58" s="41">
        <v>5.98</v>
      </c>
      <c r="F58" s="41">
        <v>5.72</v>
      </c>
      <c r="G58" s="41">
        <v>4.54</v>
      </c>
      <c r="H58" s="41">
        <v>4.9</v>
      </c>
      <c r="I58" s="41">
        <v>5.92</v>
      </c>
      <c r="J58" s="41">
        <f>'[3]ENVASES POR MANCO'!$P$60/1000</f>
        <v>7.1</v>
      </c>
      <c r="K58" s="41">
        <f>'[3]ENVASES POR MANCO'!$P$61/1000</f>
        <v>5.72</v>
      </c>
      <c r="L58" s="41">
        <v>4.84</v>
      </c>
      <c r="M58" s="41">
        <v>5.08</v>
      </c>
      <c r="N58" s="41">
        <v>6.36</v>
      </c>
      <c r="O58" s="41">
        <f t="shared" si="3"/>
        <v>62.81999999999999</v>
      </c>
    </row>
    <row r="59" spans="2:15" ht="15">
      <c r="B59" s="25" t="s">
        <v>20</v>
      </c>
      <c r="C59" s="42">
        <v>0.96</v>
      </c>
      <c r="D59" s="42">
        <v>0.8</v>
      </c>
      <c r="E59" s="42">
        <v>0.84</v>
      </c>
      <c r="F59" s="26">
        <v>1.52</v>
      </c>
      <c r="G59" s="26">
        <v>0.74</v>
      </c>
      <c r="H59" s="26">
        <v>0.78</v>
      </c>
      <c r="I59" s="26">
        <v>0.9</v>
      </c>
      <c r="J59" s="26">
        <f>'[4]Hoja1'!$K$26/1000</f>
        <v>0.72</v>
      </c>
      <c r="K59" s="26">
        <f>'[4]Hoja1'!$L$26/1000</f>
        <v>0.6</v>
      </c>
      <c r="L59" s="26">
        <v>1.36</v>
      </c>
      <c r="M59" s="26">
        <v>0.8</v>
      </c>
      <c r="N59" s="26">
        <v>1.4</v>
      </c>
      <c r="O59" s="26">
        <f t="shared" si="3"/>
        <v>11.420000000000002</v>
      </c>
    </row>
    <row r="60" spans="2:15" ht="15">
      <c r="B60" s="23" t="s">
        <v>49</v>
      </c>
      <c r="C60" s="41">
        <f>SUM(C50:C59)</f>
        <v>170.87</v>
      </c>
      <c r="D60" s="41">
        <f aca="true" t="shared" si="4" ref="D60:N60">SUM(D50:D59)</f>
        <v>150.56000000000003</v>
      </c>
      <c r="E60" s="41">
        <f t="shared" si="4"/>
        <v>187.99</v>
      </c>
      <c r="F60" s="41">
        <f t="shared" si="4"/>
        <v>166.82000000000002</v>
      </c>
      <c r="G60" s="41">
        <f t="shared" si="4"/>
        <v>182.44</v>
      </c>
      <c r="H60" s="41">
        <f t="shared" si="4"/>
        <v>173.85999999999999</v>
      </c>
      <c r="I60" s="41">
        <f t="shared" si="4"/>
        <v>181.88</v>
      </c>
      <c r="J60" s="41">
        <f t="shared" si="4"/>
        <v>197.47</v>
      </c>
      <c r="K60" s="41">
        <f t="shared" si="4"/>
        <v>177.24</v>
      </c>
      <c r="L60" s="41">
        <f t="shared" si="4"/>
        <v>163.86</v>
      </c>
      <c r="M60" s="41">
        <f t="shared" si="4"/>
        <v>181.26000000000005</v>
      </c>
      <c r="N60" s="41">
        <f t="shared" si="4"/>
        <v>161.57000000000002</v>
      </c>
      <c r="O60" s="41">
        <f t="shared" si="3"/>
        <v>2095.82</v>
      </c>
    </row>
    <row r="61" ht="13.5" thickBot="1"/>
    <row r="62" spans="2:15" s="14" customFormat="1" ht="30">
      <c r="B62" s="20" t="s">
        <v>89</v>
      </c>
      <c r="C62" s="21" t="s">
        <v>23</v>
      </c>
      <c r="D62" s="21" t="s">
        <v>24</v>
      </c>
      <c r="E62" s="21" t="s">
        <v>25</v>
      </c>
      <c r="F62" s="21" t="s">
        <v>26</v>
      </c>
      <c r="G62" s="21" t="s">
        <v>27</v>
      </c>
      <c r="H62" s="21" t="s">
        <v>28</v>
      </c>
      <c r="I62" s="21" t="s">
        <v>29</v>
      </c>
      <c r="J62" s="21" t="s">
        <v>30</v>
      </c>
      <c r="K62" s="21" t="s">
        <v>31</v>
      </c>
      <c r="L62" s="21" t="s">
        <v>32</v>
      </c>
      <c r="M62" s="21" t="s">
        <v>33</v>
      </c>
      <c r="N62" s="21" t="s">
        <v>34</v>
      </c>
      <c r="O62" s="22" t="s">
        <v>41</v>
      </c>
    </row>
    <row r="63" spans="2:15" s="14" customFormat="1" ht="15">
      <c r="B63" s="23" t="s">
        <v>86</v>
      </c>
      <c r="C63" s="27">
        <v>613.57</v>
      </c>
      <c r="D63" s="27">
        <v>611.18</v>
      </c>
      <c r="E63" s="27">
        <v>670.74</v>
      </c>
      <c r="F63" s="27">
        <v>639.64</v>
      </c>
      <c r="G63" s="27">
        <v>700.62</v>
      </c>
      <c r="H63" s="27">
        <v>704.68</v>
      </c>
      <c r="I63" s="27">
        <v>716.4</v>
      </c>
      <c r="J63" s="27">
        <v>894.36</v>
      </c>
      <c r="K63" s="27">
        <v>720.92</v>
      </c>
      <c r="L63" s="27">
        <v>666.46</v>
      </c>
      <c r="M63" s="27">
        <v>650.56</v>
      </c>
      <c r="N63" s="27">
        <v>640.88</v>
      </c>
      <c r="O63" s="27">
        <f>SUM(C63:N63)</f>
        <v>8230.009999999998</v>
      </c>
    </row>
    <row r="64" ht="12.75"/>
    <row r="65" spans="2:15" ht="15.75" thickBot="1">
      <c r="B65" s="49" t="s">
        <v>58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49"/>
    </row>
    <row r="66" spans="2:15" ht="30">
      <c r="B66" s="20" t="s">
        <v>22</v>
      </c>
      <c r="C66" s="47" t="s">
        <v>23</v>
      </c>
      <c r="D66" s="47" t="s">
        <v>24</v>
      </c>
      <c r="E66" s="47" t="s">
        <v>25</v>
      </c>
      <c r="F66" s="47" t="s">
        <v>26</v>
      </c>
      <c r="G66" s="47" t="s">
        <v>27</v>
      </c>
      <c r="H66" s="47" t="s">
        <v>28</v>
      </c>
      <c r="I66" s="47" t="s">
        <v>29</v>
      </c>
      <c r="J66" s="47" t="s">
        <v>30</v>
      </c>
      <c r="K66" s="47" t="s">
        <v>31</v>
      </c>
      <c r="L66" s="47" t="s">
        <v>32</v>
      </c>
      <c r="M66" s="47" t="s">
        <v>33</v>
      </c>
      <c r="N66" s="47" t="s">
        <v>34</v>
      </c>
      <c r="O66" s="48" t="s">
        <v>41</v>
      </c>
    </row>
    <row r="67" spans="2:15" ht="15">
      <c r="B67" s="43" t="s">
        <v>59</v>
      </c>
      <c r="C67" s="41">
        <v>43.16</v>
      </c>
      <c r="D67" s="41">
        <v>43.54</v>
      </c>
      <c r="E67" s="41">
        <v>48.96</v>
      </c>
      <c r="F67" s="41">
        <v>50.9</v>
      </c>
      <c r="G67" s="41">
        <v>52.24</v>
      </c>
      <c r="H67" s="41">
        <v>38.96</v>
      </c>
      <c r="I67" s="41">
        <v>36.8</v>
      </c>
      <c r="J67" s="41">
        <f>'[3]BIO POR MANCO'!$D$60/1000</f>
        <v>40.018</v>
      </c>
      <c r="K67" s="41">
        <f>'[3]BIO POR MANCO'!$D$61/1000</f>
        <v>46.2</v>
      </c>
      <c r="L67" s="41">
        <v>42.36</v>
      </c>
      <c r="M67" s="41">
        <v>53.08</v>
      </c>
      <c r="N67" s="41">
        <v>64.58</v>
      </c>
      <c r="O67" s="41">
        <f>SUM(C67:N67)</f>
        <v>560.798</v>
      </c>
    </row>
    <row r="68" spans="2:15" ht="15">
      <c r="B68" s="45" t="s">
        <v>60</v>
      </c>
      <c r="C68" s="26">
        <v>29.66</v>
      </c>
      <c r="D68" s="26">
        <v>31.98</v>
      </c>
      <c r="E68" s="26">
        <v>31.62</v>
      </c>
      <c r="F68" s="26">
        <v>27.86</v>
      </c>
      <c r="G68" s="26">
        <v>31.38</v>
      </c>
      <c r="H68" s="26">
        <v>31.56</v>
      </c>
      <c r="I68" s="26">
        <v>26.52</v>
      </c>
      <c r="J68" s="26">
        <f>'[4]Hoja1'!$K$10/1000</f>
        <v>29.94</v>
      </c>
      <c r="K68" s="26">
        <f>'[4]Hoja1'!$L$10/1000</f>
        <v>31.94</v>
      </c>
      <c r="L68" s="26">
        <v>32.74</v>
      </c>
      <c r="M68" s="26">
        <v>29.12</v>
      </c>
      <c r="N68" s="26">
        <v>29.58</v>
      </c>
      <c r="O68" s="26">
        <f>SUM(C68:N68)</f>
        <v>363.90000000000003</v>
      </c>
    </row>
    <row r="69" spans="2:15" ht="15">
      <c r="B69" s="43" t="s">
        <v>61</v>
      </c>
      <c r="C69" s="41">
        <v>8.8</v>
      </c>
      <c r="D69" s="41">
        <v>8.72</v>
      </c>
      <c r="E69" s="41">
        <v>7.46</v>
      </c>
      <c r="F69" s="41">
        <v>9.52</v>
      </c>
      <c r="G69" s="41">
        <v>7.62</v>
      </c>
      <c r="H69" s="41">
        <v>6.66</v>
      </c>
      <c r="I69" s="41">
        <v>7.28</v>
      </c>
      <c r="J69" s="41">
        <v>6.88</v>
      </c>
      <c r="K69" s="41">
        <v>8.8</v>
      </c>
      <c r="L69" s="41">
        <v>7.12</v>
      </c>
      <c r="M69" s="41">
        <v>10.42</v>
      </c>
      <c r="N69" s="41">
        <v>18.62</v>
      </c>
      <c r="O69" s="41">
        <f>SUM(C69:N69)</f>
        <v>107.90000000000002</v>
      </c>
    </row>
    <row r="70" spans="2:15" ht="15">
      <c r="B70" s="45" t="s">
        <v>62</v>
      </c>
      <c r="C70" s="26">
        <v>68.7</v>
      </c>
      <c r="D70" s="26">
        <v>57.02</v>
      </c>
      <c r="E70" s="26">
        <v>59.4</v>
      </c>
      <c r="F70" s="26">
        <v>60.98</v>
      </c>
      <c r="G70" s="26">
        <v>76.3</v>
      </c>
      <c r="H70" s="26">
        <v>63.96</v>
      </c>
      <c r="I70" s="26">
        <v>51.54</v>
      </c>
      <c r="J70" s="26">
        <f>'[8]M.O. 16'!$T$18/1000</f>
        <v>70.96</v>
      </c>
      <c r="K70" s="26">
        <f>'[8]M.O. 16'!$T$19/1000</f>
        <v>75.76</v>
      </c>
      <c r="L70" s="26">
        <v>71.72</v>
      </c>
      <c r="M70" s="26">
        <v>62.96</v>
      </c>
      <c r="N70" s="26">
        <v>67.3</v>
      </c>
      <c r="O70" s="26">
        <f>SUM(C70:N70)</f>
        <v>786.6</v>
      </c>
    </row>
    <row r="71" spans="2:15" ht="15">
      <c r="B71" s="43" t="s">
        <v>63</v>
      </c>
      <c r="C71" s="41">
        <v>16.34</v>
      </c>
      <c r="D71" s="41">
        <v>24.54</v>
      </c>
      <c r="E71" s="41">
        <v>23.14</v>
      </c>
      <c r="F71" s="41">
        <v>26.5</v>
      </c>
      <c r="G71" s="41">
        <v>28.62</v>
      </c>
      <c r="H71" s="41">
        <v>28.5</v>
      </c>
      <c r="I71" s="41">
        <v>28.3</v>
      </c>
      <c r="J71" s="41">
        <f>'[3]BIO POR PLANTA'!$G$59/1000</f>
        <v>32.92</v>
      </c>
      <c r="K71" s="41">
        <f>'[3]BIO POR PLANTA'!$G$60/1000</f>
        <v>28.98</v>
      </c>
      <c r="L71" s="41">
        <v>26.76</v>
      </c>
      <c r="M71" s="41">
        <v>26.66</v>
      </c>
      <c r="N71" s="41">
        <v>27.44</v>
      </c>
      <c r="O71" s="41">
        <f>SUM(C71:N71)</f>
        <v>318.70000000000005</v>
      </c>
    </row>
    <row r="72" spans="2:15" ht="15">
      <c r="B72" s="45" t="s">
        <v>49</v>
      </c>
      <c r="C72" s="26">
        <f aca="true" t="shared" si="5" ref="C72:N72">SUM(C67:C71)</f>
        <v>166.66</v>
      </c>
      <c r="D72" s="26">
        <f t="shared" si="5"/>
        <v>165.79999999999998</v>
      </c>
      <c r="E72" s="26">
        <f t="shared" si="5"/>
        <v>170.57999999999998</v>
      </c>
      <c r="F72" s="26">
        <f t="shared" si="5"/>
        <v>175.76</v>
      </c>
      <c r="G72" s="26">
        <f t="shared" si="5"/>
        <v>196.16000000000003</v>
      </c>
      <c r="H72" s="26">
        <f t="shared" si="5"/>
        <v>169.64</v>
      </c>
      <c r="I72" s="26">
        <f t="shared" si="5"/>
        <v>150.44</v>
      </c>
      <c r="J72" s="26">
        <f t="shared" si="5"/>
        <v>180.71800000000002</v>
      </c>
      <c r="K72" s="26">
        <f t="shared" si="5"/>
        <v>191.67999999999998</v>
      </c>
      <c r="L72" s="26">
        <f t="shared" si="5"/>
        <v>180.7</v>
      </c>
      <c r="M72" s="26">
        <f t="shared" si="5"/>
        <v>182.24</v>
      </c>
      <c r="N72" s="26">
        <f t="shared" si="5"/>
        <v>207.51999999999998</v>
      </c>
      <c r="O72" s="26">
        <f>SUM(C72:N72)</f>
        <v>2137.898</v>
      </c>
    </row>
    <row r="73" ht="12.75"/>
    <row r="74" ht="12.75"/>
    <row r="75" spans="2:15" ht="15.75" thickBot="1">
      <c r="B75" s="37" t="s">
        <v>64</v>
      </c>
      <c r="C75" s="63"/>
      <c r="D75" s="64"/>
      <c r="E75" s="64"/>
      <c r="F75" s="65"/>
      <c r="G75" s="64"/>
      <c r="H75" s="64"/>
      <c r="I75" s="64"/>
      <c r="J75" s="65"/>
      <c r="K75" s="64"/>
      <c r="L75" s="63"/>
      <c r="M75" s="63"/>
      <c r="N75" s="63"/>
      <c r="O75" s="38"/>
    </row>
    <row r="76" spans="2:15" ht="30">
      <c r="B76" s="20" t="s">
        <v>36</v>
      </c>
      <c r="C76" s="21" t="s">
        <v>23</v>
      </c>
      <c r="D76" s="21" t="s">
        <v>24</v>
      </c>
      <c r="E76" s="21" t="s">
        <v>25</v>
      </c>
      <c r="F76" s="21" t="s">
        <v>26</v>
      </c>
      <c r="G76" s="21" t="s">
        <v>27</v>
      </c>
      <c r="H76" s="21" t="s">
        <v>28</v>
      </c>
      <c r="I76" s="21" t="s">
        <v>29</v>
      </c>
      <c r="J76" s="21" t="s">
        <v>30</v>
      </c>
      <c r="K76" s="21" t="s">
        <v>31</v>
      </c>
      <c r="L76" s="21" t="s">
        <v>32</v>
      </c>
      <c r="M76" s="21" t="s">
        <v>33</v>
      </c>
      <c r="N76" s="21" t="s">
        <v>34</v>
      </c>
      <c r="O76" s="22" t="s">
        <v>35</v>
      </c>
    </row>
    <row r="77" spans="2:15" ht="15">
      <c r="B77" s="43" t="s">
        <v>65</v>
      </c>
      <c r="C77" s="44">
        <v>17.52</v>
      </c>
      <c r="D77" s="44">
        <v>22.32</v>
      </c>
      <c r="E77" s="44">
        <v>32.74</v>
      </c>
      <c r="F77" s="44">
        <v>26.240000000000002</v>
      </c>
      <c r="G77" s="44">
        <v>31.119999999999997</v>
      </c>
      <c r="H77" s="44">
        <v>27.86</v>
      </c>
      <c r="I77" s="44">
        <v>25.03</v>
      </c>
      <c r="J77" s="44">
        <f>'[9]BBM'!$N$5</f>
        <v>28.519999999999996</v>
      </c>
      <c r="K77" s="44">
        <f>'[9]BBM'!$O$5</f>
        <v>34.44</v>
      </c>
      <c r="L77" s="44">
        <v>23.849999999999998</v>
      </c>
      <c r="M77" s="44">
        <v>25.6</v>
      </c>
      <c r="N77" s="44">
        <v>32.5</v>
      </c>
      <c r="O77" s="23">
        <f>SUM(C77:N77)</f>
        <v>327.74000000000007</v>
      </c>
    </row>
    <row r="78" spans="2:15" ht="15">
      <c r="B78" s="45" t="s">
        <v>66</v>
      </c>
      <c r="C78" s="46">
        <v>23.6</v>
      </c>
      <c r="D78" s="46">
        <v>41.38</v>
      </c>
      <c r="E78" s="46">
        <v>15.42</v>
      </c>
      <c r="F78" s="46">
        <v>19.18</v>
      </c>
      <c r="G78" s="46">
        <v>15.34</v>
      </c>
      <c r="H78" s="46">
        <v>37.6</v>
      </c>
      <c r="I78" s="46">
        <v>12.02</v>
      </c>
      <c r="J78" s="46">
        <f>'[10]Mairaga'!$E$51/1000</f>
        <v>19.86</v>
      </c>
      <c r="K78" s="46">
        <f>'[10]Mairaga'!$E$55/1000</f>
        <v>19.42</v>
      </c>
      <c r="L78" s="46">
        <v>10.82</v>
      </c>
      <c r="M78" s="46">
        <v>58.22</v>
      </c>
      <c r="N78" s="46">
        <v>29.98</v>
      </c>
      <c r="O78" s="25">
        <f aca="true" t="shared" si="6" ref="O78:O88">SUM(C78:N78)</f>
        <v>302.84000000000003</v>
      </c>
    </row>
    <row r="79" spans="2:15" ht="15">
      <c r="B79" s="43" t="s">
        <v>67</v>
      </c>
      <c r="C79" s="44">
        <v>40.62</v>
      </c>
      <c r="D79" s="44">
        <v>41.4</v>
      </c>
      <c r="E79" s="44">
        <v>50.06</v>
      </c>
      <c r="F79" s="44">
        <v>38.06</v>
      </c>
      <c r="G79" s="44">
        <v>43.3</v>
      </c>
      <c r="H79" s="44">
        <v>47.88</v>
      </c>
      <c r="I79" s="44">
        <v>31.8</v>
      </c>
      <c r="J79" s="44">
        <f>'[11]Mairaga'!$L$24</f>
        <v>32.32</v>
      </c>
      <c r="K79" s="44">
        <f>'[11]Mairaga'!$L$25</f>
        <v>46.059999999999995</v>
      </c>
      <c r="L79" s="44">
        <v>40.86</v>
      </c>
      <c r="M79" s="44">
        <v>55.48</v>
      </c>
      <c r="N79" s="44">
        <v>57.2</v>
      </c>
      <c r="O79" s="23">
        <f t="shared" si="6"/>
        <v>525.0400000000001</v>
      </c>
    </row>
    <row r="80" spans="2:15" ht="15">
      <c r="B80" s="45" t="s">
        <v>68</v>
      </c>
      <c r="C80" s="46">
        <v>879.06</v>
      </c>
      <c r="D80" s="46">
        <v>867.22</v>
      </c>
      <c r="E80" s="46">
        <v>928.76</v>
      </c>
      <c r="F80" s="46">
        <v>948.6</v>
      </c>
      <c r="G80" s="46">
        <v>1032.06</v>
      </c>
      <c r="H80" s="46">
        <v>1005.18</v>
      </c>
      <c r="I80" s="46">
        <v>959.18</v>
      </c>
      <c r="J80" s="46">
        <v>1061.06</v>
      </c>
      <c r="K80" s="46">
        <v>1079.44</v>
      </c>
      <c r="L80" s="46">
        <v>1009.1</v>
      </c>
      <c r="M80" s="46">
        <v>943.86</v>
      </c>
      <c r="N80" s="46">
        <v>939.88</v>
      </c>
      <c r="O80" s="25">
        <f t="shared" si="6"/>
        <v>11653.400000000001</v>
      </c>
    </row>
    <row r="81" spans="2:15" ht="15">
      <c r="B81" s="43" t="s">
        <v>37</v>
      </c>
      <c r="C81" s="44"/>
      <c r="D81" s="44"/>
      <c r="E81" s="44"/>
      <c r="F81" s="44">
        <v>1</v>
      </c>
      <c r="G81" s="44">
        <v>15.34</v>
      </c>
      <c r="H81" s="44"/>
      <c r="I81" s="44"/>
      <c r="J81" s="44">
        <v>0.42</v>
      </c>
      <c r="K81" s="44">
        <v>0.54</v>
      </c>
      <c r="L81" s="44"/>
      <c r="M81" s="44"/>
      <c r="N81" s="44"/>
      <c r="O81" s="66">
        <f t="shared" si="6"/>
        <v>17.3</v>
      </c>
    </row>
    <row r="82" spans="2:15" ht="15">
      <c r="B82" s="45" t="s">
        <v>69</v>
      </c>
      <c r="C82" s="46">
        <v>22.3</v>
      </c>
      <c r="D82" s="46">
        <v>18.58</v>
      </c>
      <c r="E82" s="46">
        <v>35.46</v>
      </c>
      <c r="F82" s="46">
        <v>28.76</v>
      </c>
      <c r="G82" s="46">
        <v>32.64</v>
      </c>
      <c r="H82" s="46">
        <v>26.939999999999998</v>
      </c>
      <c r="I82" s="46">
        <v>22.7</v>
      </c>
      <c r="J82" s="46">
        <f>'[4]Hoja1'!$K$11/1000</f>
        <v>28.46</v>
      </c>
      <c r="K82" s="46">
        <f>'[4]Hoja1'!$L$11/1000</f>
        <v>27.54</v>
      </c>
      <c r="L82" s="46">
        <v>31.94</v>
      </c>
      <c r="M82" s="46">
        <v>27.159999999999997</v>
      </c>
      <c r="N82" s="46">
        <v>29.959999999999997</v>
      </c>
      <c r="O82" s="67">
        <f>SUM(C82:N82)</f>
        <v>332.44</v>
      </c>
    </row>
    <row r="83" spans="2:15" ht="15">
      <c r="B83" s="43" t="s">
        <v>70</v>
      </c>
      <c r="C83" s="44">
        <v>40.54</v>
      </c>
      <c r="D83" s="44">
        <v>10.98</v>
      </c>
      <c r="E83" s="44">
        <v>24.94</v>
      </c>
      <c r="F83" s="44">
        <v>13.88</v>
      </c>
      <c r="G83" s="44">
        <v>169.68</v>
      </c>
      <c r="H83" s="44">
        <v>21</v>
      </c>
      <c r="I83" s="44">
        <v>21.94</v>
      </c>
      <c r="J83" s="44">
        <f>'[4]Hoja1'!$K$12/1000</f>
        <v>25.4</v>
      </c>
      <c r="K83" s="44">
        <f>'[4]Hoja1'!$L$12/1000</f>
        <v>19.7</v>
      </c>
      <c r="L83" s="44">
        <v>105.84</v>
      </c>
      <c r="M83" s="44">
        <v>16.1</v>
      </c>
      <c r="N83" s="44">
        <v>31.56</v>
      </c>
      <c r="O83" s="66">
        <f t="shared" si="6"/>
        <v>501.56</v>
      </c>
    </row>
    <row r="84" spans="2:15" ht="15">
      <c r="B84" s="45" t="s">
        <v>62</v>
      </c>
      <c r="C84" s="46">
        <v>64.7</v>
      </c>
      <c r="D84" s="46">
        <v>54.63999999999999</v>
      </c>
      <c r="E84" s="46">
        <v>55.93999999999999</v>
      </c>
      <c r="F84" s="46">
        <v>67.58</v>
      </c>
      <c r="G84" s="46">
        <v>75.8</v>
      </c>
      <c r="H84" s="46">
        <v>59.26</v>
      </c>
      <c r="I84" s="46">
        <v>55.82000000000001</v>
      </c>
      <c r="J84" s="46">
        <f>'[9]Ribera Alta '!$U$166</f>
        <v>68.28</v>
      </c>
      <c r="K84" s="46">
        <f>'[9]Ribera Alta '!$V$166</f>
        <v>78.1</v>
      </c>
      <c r="L84" s="46">
        <v>68.12</v>
      </c>
      <c r="M84" s="46">
        <v>64.02</v>
      </c>
      <c r="N84" s="46">
        <v>71.1</v>
      </c>
      <c r="O84" s="67">
        <f t="shared" si="6"/>
        <v>783.36</v>
      </c>
    </row>
    <row r="85" spans="2:15" ht="15">
      <c r="B85" s="43" t="s">
        <v>71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>
        <v>5</v>
      </c>
      <c r="N85" s="44"/>
      <c r="O85" s="66">
        <f t="shared" si="6"/>
        <v>5</v>
      </c>
    </row>
    <row r="86" spans="2:15" ht="15">
      <c r="B86" s="45" t="s">
        <v>8</v>
      </c>
      <c r="C86" s="46">
        <v>7.56</v>
      </c>
      <c r="D86" s="46">
        <v>6.46</v>
      </c>
      <c r="E86" s="46">
        <v>7.32</v>
      </c>
      <c r="F86" s="46">
        <v>8.4</v>
      </c>
      <c r="G86" s="46">
        <v>5.76</v>
      </c>
      <c r="H86" s="46">
        <v>6.14</v>
      </c>
      <c r="I86" s="46">
        <v>5.56</v>
      </c>
      <c r="J86" s="46">
        <f>'[12]2016'!$F$16</f>
        <v>5.3999999999999995</v>
      </c>
      <c r="K86" s="46">
        <f>'[12]2016'!$F$17</f>
        <v>5.74</v>
      </c>
      <c r="L86" s="46">
        <v>5.76</v>
      </c>
      <c r="M86" s="46">
        <v>10.28</v>
      </c>
      <c r="N86" s="46">
        <v>15.36</v>
      </c>
      <c r="O86" s="67">
        <f t="shared" si="6"/>
        <v>89.74000000000001</v>
      </c>
    </row>
    <row r="87" spans="2:15" ht="15">
      <c r="B87" s="43" t="s">
        <v>38</v>
      </c>
      <c r="C87" s="44">
        <v>26.06</v>
      </c>
      <c r="D87" s="44">
        <v>18.24</v>
      </c>
      <c r="E87" s="44">
        <v>0</v>
      </c>
      <c r="F87" s="44">
        <v>23.76</v>
      </c>
      <c r="G87" s="44"/>
      <c r="H87" s="44"/>
      <c r="I87" s="44"/>
      <c r="J87" s="44"/>
      <c r="K87" s="44"/>
      <c r="L87" s="44">
        <v>10.64</v>
      </c>
      <c r="M87" s="44">
        <v>25.58</v>
      </c>
      <c r="N87" s="44">
        <v>33.66</v>
      </c>
      <c r="O87" s="66">
        <f t="shared" si="6"/>
        <v>137.94</v>
      </c>
    </row>
    <row r="88" spans="2:15" ht="15">
      <c r="B88" s="45" t="s">
        <v>39</v>
      </c>
      <c r="C88" s="46">
        <v>30.42</v>
      </c>
      <c r="D88" s="46">
        <v>27.099999999999998</v>
      </c>
      <c r="E88" s="46">
        <v>35.84</v>
      </c>
      <c r="F88" s="46">
        <v>26.72</v>
      </c>
      <c r="G88" s="46">
        <v>42.56</v>
      </c>
      <c r="H88" s="46">
        <v>30.620000000000005</v>
      </c>
      <c r="I88" s="46">
        <v>34.76</v>
      </c>
      <c r="J88" s="46">
        <f>'[13]2016'!$S$10</f>
        <v>40.79</v>
      </c>
      <c r="K88" s="46">
        <v>51.74</v>
      </c>
      <c r="L88" s="46">
        <v>60.620000000000005</v>
      </c>
      <c r="M88" s="46">
        <v>41.76</v>
      </c>
      <c r="N88" s="46">
        <v>27.66</v>
      </c>
      <c r="O88" s="67">
        <f t="shared" si="6"/>
        <v>450.59000000000003</v>
      </c>
    </row>
    <row r="89" spans="2:15" ht="15">
      <c r="B89" s="43" t="s">
        <v>40</v>
      </c>
      <c r="C89" s="44">
        <f>SUM(C77:C88)</f>
        <v>1152.3799999999999</v>
      </c>
      <c r="D89" s="44">
        <f aca="true" t="shared" si="7" ref="D89:M89">SUM(D77:D88)</f>
        <v>1108.3200000000002</v>
      </c>
      <c r="E89" s="44">
        <f t="shared" si="7"/>
        <v>1186.48</v>
      </c>
      <c r="F89" s="44">
        <f t="shared" si="7"/>
        <v>1202.18</v>
      </c>
      <c r="G89" s="44">
        <f t="shared" si="7"/>
        <v>1463.6</v>
      </c>
      <c r="H89" s="44">
        <f t="shared" si="7"/>
        <v>1262.48</v>
      </c>
      <c r="I89" s="44">
        <f t="shared" si="7"/>
        <v>1168.81</v>
      </c>
      <c r="J89" s="44">
        <f t="shared" si="7"/>
        <v>1310.5100000000002</v>
      </c>
      <c r="K89" s="44">
        <f t="shared" si="7"/>
        <v>1362.72</v>
      </c>
      <c r="L89" s="44">
        <f t="shared" si="7"/>
        <v>1367.5500000000002</v>
      </c>
      <c r="M89" s="44">
        <f t="shared" si="7"/>
        <v>1273.06</v>
      </c>
      <c r="N89" s="44">
        <f>SUM(N77:N88)</f>
        <v>1268.86</v>
      </c>
      <c r="O89" s="66">
        <f>SUM(C89:N89)</f>
        <v>15126.949999999999</v>
      </c>
    </row>
  </sheetData>
  <sheetProtection/>
  <printOptions/>
  <pageMargins left="0.75" right="0.75" top="1" bottom="1" header="0" footer="0"/>
  <pageSetup horizontalDpi="600" verticalDpi="600" orientation="landscape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O45"/>
  <sheetViews>
    <sheetView showGridLines="0" zoomScalePageLayoutView="0" workbookViewId="0" topLeftCell="A1">
      <selection activeCell="C9" sqref="C9"/>
    </sheetView>
  </sheetViews>
  <sheetFormatPr defaultColWidth="11.421875" defaultRowHeight="12.75"/>
  <cols>
    <col min="2" max="2" width="95.421875" style="0" bestFit="1" customWidth="1"/>
    <col min="3" max="3" width="57.421875" style="0" customWidth="1"/>
    <col min="4" max="4" width="22.57421875" style="0" customWidth="1"/>
    <col min="12" max="12" width="15.7109375" style="0" customWidth="1"/>
    <col min="13" max="13" width="13.28125" style="0" customWidth="1"/>
    <col min="14" max="14" width="15.28125" style="0" customWidth="1"/>
    <col min="15" max="15" width="14.8515625" style="0" customWidth="1"/>
  </cols>
  <sheetData>
    <row r="7" spans="1:12" s="2" customFormat="1" ht="12.75">
      <c r="A7" s="4" t="s">
        <v>0</v>
      </c>
      <c r="B7" s="5" t="str">
        <f>Índice!C7</f>
        <v>2200311 GESTIÓN DE RESIDUOS DENTRO DEL CONSORCIO PARA EL TRATAMIENTO DE LOS RESIDUOS URBANOS DE NAVARRA </v>
      </c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12.75">
      <c r="A8" s="4" t="s">
        <v>1</v>
      </c>
      <c r="B8" s="5" t="str">
        <f>Índice!C8</f>
        <v>2011-2016</v>
      </c>
      <c r="E8" s="3"/>
      <c r="F8" s="3"/>
      <c r="G8" s="3"/>
      <c r="H8" s="3"/>
      <c r="I8" s="3"/>
      <c r="J8" s="3"/>
      <c r="K8" s="3"/>
      <c r="L8" s="3"/>
    </row>
    <row r="9" spans="1:12" s="2" customFormat="1" ht="12.75">
      <c r="A9" s="4" t="s">
        <v>2</v>
      </c>
      <c r="B9" s="5">
        <v>2016</v>
      </c>
      <c r="E9" s="3"/>
      <c r="F9" s="3"/>
      <c r="G9" s="3"/>
      <c r="H9" s="3"/>
      <c r="I9" s="3"/>
      <c r="J9" s="3"/>
      <c r="K9" s="3"/>
      <c r="L9" s="3"/>
    </row>
    <row r="10" spans="1:12" s="2" customFormat="1" ht="12.75">
      <c r="A10" s="14"/>
      <c r="B10" s="4"/>
      <c r="C10" s="5"/>
      <c r="E10" s="3"/>
      <c r="F10" s="3"/>
      <c r="G10" s="3"/>
      <c r="H10" s="3"/>
      <c r="I10" s="3"/>
      <c r="J10" s="3"/>
      <c r="K10" s="3"/>
      <c r="L10" s="3"/>
    </row>
    <row r="12" ht="12.75">
      <c r="B12" s="12" t="s">
        <v>6</v>
      </c>
    </row>
    <row r="13" ht="13.5" thickBot="1">
      <c r="B13" s="12"/>
    </row>
    <row r="14" spans="2:15" ht="15">
      <c r="B14" s="51" t="s">
        <v>72</v>
      </c>
      <c r="C14" s="56" t="s">
        <v>23</v>
      </c>
      <c r="D14" s="56" t="s">
        <v>24</v>
      </c>
      <c r="E14" s="56" t="s">
        <v>25</v>
      </c>
      <c r="F14" s="56" t="s">
        <v>26</v>
      </c>
      <c r="G14" s="56" t="s">
        <v>27</v>
      </c>
      <c r="H14" s="56" t="s">
        <v>28</v>
      </c>
      <c r="I14" s="56" t="s">
        <v>29</v>
      </c>
      <c r="J14" s="56" t="s">
        <v>30</v>
      </c>
      <c r="K14" s="56" t="s">
        <v>31</v>
      </c>
      <c r="L14" s="56" t="s">
        <v>32</v>
      </c>
      <c r="M14" s="56" t="s">
        <v>33</v>
      </c>
      <c r="N14" s="56" t="s">
        <v>34</v>
      </c>
      <c r="O14" s="57" t="s">
        <v>41</v>
      </c>
    </row>
    <row r="15" spans="2:15" ht="15">
      <c r="B15" s="52" t="s">
        <v>73</v>
      </c>
      <c r="C15" s="53">
        <v>5207.22</v>
      </c>
      <c r="D15" s="24">
        <v>4893.76</v>
      </c>
      <c r="E15" s="24">
        <v>5237.879999999999</v>
      </c>
      <c r="F15" s="24">
        <v>5101.63</v>
      </c>
      <c r="G15" s="24">
        <v>5742.36</v>
      </c>
      <c r="H15" s="24">
        <v>5625.880000000001</v>
      </c>
      <c r="I15" s="24">
        <v>5787.58</v>
      </c>
      <c r="J15" s="24">
        <v>6546.540000000001</v>
      </c>
      <c r="K15" s="24">
        <v>6163.24</v>
      </c>
      <c r="L15" s="24">
        <v>5670.080000000001</v>
      </c>
      <c r="M15" s="24">
        <v>5248.7</v>
      </c>
      <c r="N15" s="24">
        <v>5261.140000000001</v>
      </c>
      <c r="O15" s="24">
        <v>66486.01</v>
      </c>
    </row>
    <row r="16" spans="2:15" ht="15">
      <c r="B16" s="54" t="s">
        <v>74</v>
      </c>
      <c r="C16" s="55"/>
      <c r="D16" s="26"/>
      <c r="E16" s="26"/>
      <c r="F16" s="26">
        <v>181.56</v>
      </c>
      <c r="G16" s="26">
        <v>0</v>
      </c>
      <c r="H16" s="26">
        <v>0</v>
      </c>
      <c r="I16" s="26">
        <v>74.08000000000001</v>
      </c>
      <c r="J16" s="26">
        <v>0</v>
      </c>
      <c r="K16" s="26">
        <v>0</v>
      </c>
      <c r="L16" s="26"/>
      <c r="M16" s="26"/>
      <c r="N16" s="26"/>
      <c r="O16" s="26">
        <v>255.64000000000001</v>
      </c>
    </row>
    <row r="17" spans="2:15" ht="15">
      <c r="B17" s="52" t="s">
        <v>75</v>
      </c>
      <c r="C17" s="53">
        <v>415.2</v>
      </c>
      <c r="D17" s="24">
        <v>471.54</v>
      </c>
      <c r="E17" s="24">
        <v>526.76</v>
      </c>
      <c r="F17" s="24">
        <v>557.1999999999999</v>
      </c>
      <c r="G17" s="24">
        <v>564.8199999999999</v>
      </c>
      <c r="H17" s="24">
        <v>555.86</v>
      </c>
      <c r="I17" s="24">
        <v>514.4399999999999</v>
      </c>
      <c r="J17" s="24">
        <v>580.36</v>
      </c>
      <c r="K17" s="24">
        <v>494.48</v>
      </c>
      <c r="L17" s="24">
        <v>569.84</v>
      </c>
      <c r="M17" s="24">
        <v>523.1600000000001</v>
      </c>
      <c r="N17" s="24">
        <v>501.46</v>
      </c>
      <c r="O17" s="24">
        <v>6275.12</v>
      </c>
    </row>
    <row r="18" spans="2:15" ht="15">
      <c r="B18" s="54" t="s">
        <v>76</v>
      </c>
      <c r="C18" s="55">
        <v>927.24</v>
      </c>
      <c r="D18" s="55">
        <v>915.08</v>
      </c>
      <c r="E18" s="55">
        <v>986.14</v>
      </c>
      <c r="F18" s="55">
        <v>995.06</v>
      </c>
      <c r="G18" s="55">
        <v>1081.12</v>
      </c>
      <c r="H18" s="55">
        <v>1059.2</v>
      </c>
      <c r="I18" s="55">
        <v>996.54</v>
      </c>
      <c r="J18" s="55">
        <v>1098.78</v>
      </c>
      <c r="K18" s="55">
        <v>1131.2</v>
      </c>
      <c r="L18" s="55">
        <v>1055.72</v>
      </c>
      <c r="M18" s="55">
        <v>1009.62</v>
      </c>
      <c r="N18" s="55">
        <v>1012.44</v>
      </c>
      <c r="O18" s="55">
        <v>12268.14</v>
      </c>
    </row>
    <row r="19" spans="2:15" ht="15">
      <c r="B19" s="52" t="s">
        <v>82</v>
      </c>
      <c r="C19" s="53">
        <v>613.57</v>
      </c>
      <c r="D19" s="53">
        <v>611.18</v>
      </c>
      <c r="E19" s="53">
        <v>670.74</v>
      </c>
      <c r="F19" s="53">
        <v>639.64</v>
      </c>
      <c r="G19" s="53">
        <v>700.62</v>
      </c>
      <c r="H19" s="53">
        <v>704.68</v>
      </c>
      <c r="I19" s="53">
        <v>716.4</v>
      </c>
      <c r="J19" s="53">
        <v>894.36</v>
      </c>
      <c r="K19" s="53">
        <v>720.92</v>
      </c>
      <c r="L19" s="53">
        <v>666.46</v>
      </c>
      <c r="M19" s="53">
        <v>650.56</v>
      </c>
      <c r="N19" s="53">
        <v>640.88</v>
      </c>
      <c r="O19" s="53">
        <v>8230.009999999998</v>
      </c>
    </row>
    <row r="20" spans="2:15" ht="15">
      <c r="B20" s="54" t="s">
        <v>77</v>
      </c>
      <c r="C20" s="55">
        <v>74.83</v>
      </c>
      <c r="D20" s="55">
        <v>75.14</v>
      </c>
      <c r="E20" s="55">
        <v>82.98</v>
      </c>
      <c r="F20" s="55">
        <v>84.32</v>
      </c>
      <c r="G20" s="55">
        <v>82.24</v>
      </c>
      <c r="H20" s="55">
        <v>83.38</v>
      </c>
      <c r="I20" s="55">
        <v>89.94</v>
      </c>
      <c r="J20" s="55">
        <v>91.04</v>
      </c>
      <c r="K20" s="55">
        <v>94.8</v>
      </c>
      <c r="L20" s="55">
        <v>78.64</v>
      </c>
      <c r="M20" s="55">
        <v>83.5</v>
      </c>
      <c r="N20" s="55">
        <v>79.36</v>
      </c>
      <c r="O20" s="55">
        <v>1000.1699999999998</v>
      </c>
    </row>
    <row r="21" spans="2:15" ht="15">
      <c r="B21" s="52" t="s">
        <v>78</v>
      </c>
      <c r="C21" s="53">
        <v>92.62</v>
      </c>
      <c r="D21" s="53">
        <v>108.7</v>
      </c>
      <c r="E21" s="53">
        <v>97.81</v>
      </c>
      <c r="F21" s="53">
        <v>115.19</v>
      </c>
      <c r="G21" s="53">
        <v>132.39</v>
      </c>
      <c r="H21" s="53">
        <v>100.21</v>
      </c>
      <c r="I21" s="53">
        <v>94.65</v>
      </c>
      <c r="J21" s="53">
        <v>154.26</v>
      </c>
      <c r="K21" s="53">
        <v>103.59</v>
      </c>
      <c r="L21" s="53">
        <v>121.67</v>
      </c>
      <c r="M21" s="53">
        <v>132.56</v>
      </c>
      <c r="N21" s="53">
        <v>99.21</v>
      </c>
      <c r="O21" s="53">
        <v>1352.8600000000001</v>
      </c>
    </row>
    <row r="22" spans="2:15" ht="15">
      <c r="B22" s="54" t="s">
        <v>81</v>
      </c>
      <c r="C22" s="55">
        <v>134.94</v>
      </c>
      <c r="D22" s="26">
        <v>122.63999999999999</v>
      </c>
      <c r="E22" s="26">
        <v>159.98000000000002</v>
      </c>
      <c r="F22" s="26">
        <v>149.3</v>
      </c>
      <c r="G22" s="26">
        <v>182.12</v>
      </c>
      <c r="H22" s="26">
        <v>144.68</v>
      </c>
      <c r="I22" s="26">
        <v>138.31</v>
      </c>
      <c r="J22" s="26">
        <v>166.05</v>
      </c>
      <c r="K22" s="26">
        <v>191.82</v>
      </c>
      <c r="L22" s="26">
        <v>184.53</v>
      </c>
      <c r="M22" s="26">
        <v>158.54</v>
      </c>
      <c r="N22" s="26">
        <v>161.22</v>
      </c>
      <c r="O22" s="26">
        <v>1894.1299999999999</v>
      </c>
    </row>
    <row r="23" spans="2:15" ht="15">
      <c r="B23" s="52" t="s">
        <v>79</v>
      </c>
      <c r="C23" s="53">
        <v>210.60000000000002</v>
      </c>
      <c r="D23" s="53">
        <v>200.6</v>
      </c>
      <c r="E23" s="53">
        <v>244.96000000000004</v>
      </c>
      <c r="F23" s="53">
        <v>221.2</v>
      </c>
      <c r="G23" s="53">
        <v>238.09999999999997</v>
      </c>
      <c r="H23" s="53">
        <v>244.01999999999998</v>
      </c>
      <c r="I23" s="53">
        <v>235.5</v>
      </c>
      <c r="J23" s="53">
        <v>274.44</v>
      </c>
      <c r="K23" s="53">
        <v>239</v>
      </c>
      <c r="L23" s="53">
        <v>211.94</v>
      </c>
      <c r="M23" s="53">
        <v>243.49999999999997</v>
      </c>
      <c r="N23" s="53">
        <v>220.83999999999997</v>
      </c>
      <c r="O23" s="53">
        <v>2784.7000000000003</v>
      </c>
    </row>
    <row r="24" spans="2:15" ht="15">
      <c r="B24" s="54" t="s">
        <v>80</v>
      </c>
      <c r="C24" s="55">
        <v>90.19999999999999</v>
      </c>
      <c r="D24" s="55">
        <v>70.6</v>
      </c>
      <c r="E24" s="55">
        <v>40.36</v>
      </c>
      <c r="F24" s="55">
        <v>57.82</v>
      </c>
      <c r="G24" s="55">
        <v>200.36</v>
      </c>
      <c r="H24" s="55">
        <v>58.6</v>
      </c>
      <c r="I24" s="55">
        <v>33.96</v>
      </c>
      <c r="J24" s="55">
        <v>45.68</v>
      </c>
      <c r="K24" s="55">
        <v>39.66</v>
      </c>
      <c r="L24" s="55">
        <v>127.30000000000001</v>
      </c>
      <c r="M24" s="55">
        <v>99.9</v>
      </c>
      <c r="N24" s="55">
        <v>95.2</v>
      </c>
      <c r="O24" s="55">
        <v>959.64</v>
      </c>
    </row>
    <row r="25" spans="2:15" ht="15">
      <c r="B25" s="52" t="s">
        <v>49</v>
      </c>
      <c r="C25" s="53">
        <v>7766.419999999999</v>
      </c>
      <c r="D25" s="53">
        <v>7469.240000000002</v>
      </c>
      <c r="E25" s="53">
        <v>8047.609999999999</v>
      </c>
      <c r="F25" s="53">
        <v>8102.92</v>
      </c>
      <c r="G25" s="53">
        <v>8924.130000000001</v>
      </c>
      <c r="H25" s="53">
        <v>8576.510000000002</v>
      </c>
      <c r="I25" s="53">
        <v>8681.399999999998</v>
      </c>
      <c r="J25" s="53">
        <v>9851.510000000002</v>
      </c>
      <c r="K25" s="53">
        <v>9178.709999999997</v>
      </c>
      <c r="L25" s="53">
        <v>8686.180000000002</v>
      </c>
      <c r="M25" s="53">
        <v>8150.039999999999</v>
      </c>
      <c r="N25" s="53">
        <v>8071.750000000001</v>
      </c>
      <c r="O25" s="53">
        <v>101506.41999999998</v>
      </c>
    </row>
    <row r="28" ht="13.5" thickBot="1"/>
    <row r="29" spans="2:5" ht="30">
      <c r="B29" s="58"/>
      <c r="C29" s="59" t="s">
        <v>83</v>
      </c>
      <c r="D29" s="59" t="s">
        <v>84</v>
      </c>
      <c r="E29" s="59" t="s">
        <v>85</v>
      </c>
    </row>
    <row r="30" spans="2:5" ht="15">
      <c r="B30" s="23" t="s">
        <v>8</v>
      </c>
      <c r="C30" s="60">
        <v>38</v>
      </c>
      <c r="D30" s="60">
        <v>0</v>
      </c>
      <c r="E30" s="60">
        <f>C30+D30</f>
        <v>38</v>
      </c>
    </row>
    <row r="31" spans="2:5" ht="15">
      <c r="B31" s="25" t="s">
        <v>86</v>
      </c>
      <c r="C31" s="61">
        <v>262</v>
      </c>
      <c r="D31" s="61">
        <v>0</v>
      </c>
      <c r="E31" s="61">
        <f aca="true" t="shared" si="0" ref="E31:E44">C31+D31</f>
        <v>262</v>
      </c>
    </row>
    <row r="32" spans="2:5" ht="15">
      <c r="B32" s="23" t="s">
        <v>9</v>
      </c>
      <c r="C32" s="60">
        <v>15</v>
      </c>
      <c r="D32" s="60">
        <v>0</v>
      </c>
      <c r="E32" s="60">
        <f t="shared" si="0"/>
        <v>15</v>
      </c>
    </row>
    <row r="33" spans="2:5" ht="15">
      <c r="B33" s="25" t="s">
        <v>10</v>
      </c>
      <c r="C33" s="61">
        <v>284</v>
      </c>
      <c r="D33" s="61" t="s">
        <v>87</v>
      </c>
      <c r="E33" s="61">
        <f>C33</f>
        <v>284</v>
      </c>
    </row>
    <row r="34" spans="2:5" ht="15">
      <c r="B34" s="23" t="s">
        <v>11</v>
      </c>
      <c r="C34" s="60">
        <v>1781</v>
      </c>
      <c r="D34" s="60">
        <v>2585</v>
      </c>
      <c r="E34" s="60">
        <f t="shared" si="0"/>
        <v>4366</v>
      </c>
    </row>
    <row r="35" spans="2:5" ht="15">
      <c r="B35" s="25" t="s">
        <v>12</v>
      </c>
      <c r="C35" s="61">
        <f>348+15</f>
        <v>363</v>
      </c>
      <c r="D35" s="61">
        <v>50</v>
      </c>
      <c r="E35" s="61">
        <f t="shared" si="0"/>
        <v>413</v>
      </c>
    </row>
    <row r="36" spans="2:5" ht="15">
      <c r="B36" s="23" t="s">
        <v>13</v>
      </c>
      <c r="C36" s="60">
        <v>128</v>
      </c>
      <c r="D36" s="60">
        <v>0</v>
      </c>
      <c r="E36" s="60">
        <f t="shared" si="0"/>
        <v>128</v>
      </c>
    </row>
    <row r="37" spans="2:5" ht="15">
      <c r="B37" s="25" t="s">
        <v>14</v>
      </c>
      <c r="C37" s="61">
        <v>687</v>
      </c>
      <c r="D37" s="61">
        <v>564</v>
      </c>
      <c r="E37" s="61">
        <f t="shared" si="0"/>
        <v>1251</v>
      </c>
    </row>
    <row r="38" spans="2:5" ht="15">
      <c r="B38" s="23" t="s">
        <v>21</v>
      </c>
      <c r="C38" s="60">
        <v>569</v>
      </c>
      <c r="D38" s="60">
        <v>356</v>
      </c>
      <c r="E38" s="60">
        <f t="shared" si="0"/>
        <v>925</v>
      </c>
    </row>
    <row r="39" spans="2:5" ht="15">
      <c r="B39" s="25" t="s">
        <v>88</v>
      </c>
      <c r="C39" s="61">
        <v>334</v>
      </c>
      <c r="D39" s="61">
        <v>378</v>
      </c>
      <c r="E39" s="61">
        <f t="shared" si="0"/>
        <v>712</v>
      </c>
    </row>
    <row r="40" spans="2:5" ht="15">
      <c r="B40" s="23" t="s">
        <v>16</v>
      </c>
      <c r="C40" s="60">
        <v>474</v>
      </c>
      <c r="D40" s="60">
        <v>122</v>
      </c>
      <c r="E40" s="60">
        <f t="shared" si="0"/>
        <v>596</v>
      </c>
    </row>
    <row r="41" spans="2:5" ht="15">
      <c r="B41" s="25" t="s">
        <v>17</v>
      </c>
      <c r="C41" s="61">
        <v>406</v>
      </c>
      <c r="D41" s="61">
        <v>193</v>
      </c>
      <c r="E41" s="61">
        <f>C41+D41</f>
        <v>599</v>
      </c>
    </row>
    <row r="42" spans="2:5" ht="15">
      <c r="B42" s="23" t="s">
        <v>18</v>
      </c>
      <c r="C42" s="60">
        <v>191</v>
      </c>
      <c r="D42" s="60">
        <v>0</v>
      </c>
      <c r="E42" s="60">
        <f t="shared" si="0"/>
        <v>191</v>
      </c>
    </row>
    <row r="43" spans="2:5" ht="15">
      <c r="B43" s="25" t="s">
        <v>19</v>
      </c>
      <c r="C43" s="61">
        <v>142</v>
      </c>
      <c r="D43" s="61">
        <v>0</v>
      </c>
      <c r="E43" s="61">
        <f t="shared" si="0"/>
        <v>142</v>
      </c>
    </row>
    <row r="44" spans="2:5" ht="15">
      <c r="B44" s="23" t="s">
        <v>20</v>
      </c>
      <c r="C44" s="60">
        <v>43</v>
      </c>
      <c r="D44" s="60">
        <v>0</v>
      </c>
      <c r="E44" s="60">
        <f t="shared" si="0"/>
        <v>43</v>
      </c>
    </row>
    <row r="45" spans="2:5" ht="15">
      <c r="B45" s="25" t="s">
        <v>35</v>
      </c>
      <c r="C45" s="62">
        <f>SUM(C30:C44)</f>
        <v>5717</v>
      </c>
      <c r="D45" s="62">
        <f>SUM(D30:D44)</f>
        <v>4248</v>
      </c>
      <c r="E45" s="62">
        <f>C45+D45</f>
        <v>9965</v>
      </c>
    </row>
  </sheetData>
  <sheetProtection/>
  <printOptions/>
  <pageMargins left="0.75" right="0.75" top="1" bottom="1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</dc:creator>
  <cp:keywords/>
  <dc:description/>
  <cp:lastModifiedBy>Saray Aguinaga Alzarte</cp:lastModifiedBy>
  <cp:lastPrinted>2014-06-02T11:48:17Z</cp:lastPrinted>
  <dcterms:created xsi:type="dcterms:W3CDTF">2007-05-30T08:46:42Z</dcterms:created>
  <dcterms:modified xsi:type="dcterms:W3CDTF">2018-10-03T12:12:59Z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