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7400" windowHeight="113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'Hoja1'!$A$7:$AA$53</definedName>
  </definedNames>
  <calcPr fullCalcOnLoad="1"/>
</workbook>
</file>

<file path=xl/sharedStrings.xml><?xml version="1.0" encoding="utf-8"?>
<sst xmlns="http://schemas.openxmlformats.org/spreadsheetml/2006/main" count="187" uniqueCount="50">
  <si>
    <t>Especie</t>
  </si>
  <si>
    <t>Total</t>
  </si>
  <si>
    <t>Certificado</t>
  </si>
  <si>
    <t>%</t>
  </si>
  <si>
    <t>Haya</t>
  </si>
  <si>
    <t>Pino silvestre</t>
  </si>
  <si>
    <t>Chopo</t>
  </si>
  <si>
    <t>Pino radiata</t>
  </si>
  <si>
    <t>Alerce</t>
  </si>
  <si>
    <t>Roble americano</t>
  </si>
  <si>
    <t>Abeto</t>
  </si>
  <si>
    <t>Pino alepo</t>
  </si>
  <si>
    <t>Abeto rojo</t>
  </si>
  <si>
    <t>MONTES COMUNALES+PFN</t>
  </si>
  <si>
    <t>MONTES PARTICULARES</t>
  </si>
  <si>
    <t>MONTES COMUNALES + PARTICULARES</t>
  </si>
  <si>
    <t>FRONDOSAS</t>
  </si>
  <si>
    <t>Nº pies</t>
  </si>
  <si>
    <r>
      <t>Madera m</t>
    </r>
    <r>
      <rPr>
        <b/>
        <vertAlign val="superscript"/>
        <sz val="10"/>
        <rFont val="Arial"/>
        <family val="2"/>
      </rPr>
      <t>3</t>
    </r>
  </si>
  <si>
    <r>
      <t>Tronquillo m</t>
    </r>
    <r>
      <rPr>
        <b/>
        <vertAlign val="superscript"/>
        <sz val="10"/>
        <rFont val="Arial"/>
        <family val="2"/>
      </rPr>
      <t>3</t>
    </r>
  </si>
  <si>
    <t>Total m3</t>
  </si>
  <si>
    <t>Venta €</t>
  </si>
  <si>
    <t>Tasación €</t>
  </si>
  <si>
    <t>Valor €</t>
  </si>
  <si>
    <t>Quejigo</t>
  </si>
  <si>
    <t>Roble común/albar</t>
  </si>
  <si>
    <t>Castaño</t>
  </si>
  <si>
    <t>Encina</t>
  </si>
  <si>
    <t>Acacia</t>
  </si>
  <si>
    <t>Nogal</t>
  </si>
  <si>
    <t>Platano</t>
  </si>
  <si>
    <t>Cerezo</t>
  </si>
  <si>
    <t>Otras frondosas</t>
  </si>
  <si>
    <t>Total frondosas</t>
  </si>
  <si>
    <t>CONIFERAS</t>
  </si>
  <si>
    <t>Pino laricio</t>
  </si>
  <si>
    <t>Pino laricio corcega</t>
  </si>
  <si>
    <t>Abeto douglas</t>
  </si>
  <si>
    <t>Abeto Douglas</t>
  </si>
  <si>
    <t>Otras coniferas</t>
  </si>
  <si>
    <t>Total coniferas</t>
  </si>
  <si>
    <t>TOTAL CONIFERAS</t>
  </si>
  <si>
    <t xml:space="preserve"> Y FRONDOSAS</t>
  </si>
  <si>
    <t>COMUNALES</t>
  </si>
  <si>
    <t>PARTICULARES</t>
  </si>
  <si>
    <t>COM+PART</t>
  </si>
  <si>
    <t>Operación: 2200205 Cortas y balance de madera</t>
  </si>
  <si>
    <t>Plan: 2011-2016</t>
  </si>
  <si>
    <t>Programa: 2016</t>
  </si>
  <si>
    <t>ESTADISTICA FORESTAL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</si>
</sst>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0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/>
    </xf>
    <xf numFmtId="3" fontId="0" fillId="33" borderId="11" xfId="0" applyNumberFormat="1" applyFill="1" applyBorder="1" applyAlignment="1">
      <alignment horizontal="right"/>
    </xf>
    <xf numFmtId="9" fontId="0" fillId="33" borderId="11" xfId="0" applyNumberFormat="1" applyFill="1" applyBorder="1" applyAlignment="1">
      <alignment horizontal="center"/>
    </xf>
    <xf numFmtId="0" fontId="0" fillId="33" borderId="12" xfId="0" applyFill="1" applyBorder="1" applyAlignment="1">
      <alignment/>
    </xf>
    <xf numFmtId="3" fontId="0" fillId="33" borderId="12" xfId="0" applyNumberFormat="1" applyFill="1" applyBorder="1" applyAlignment="1">
      <alignment horizontal="right"/>
    </xf>
    <xf numFmtId="3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3" fontId="0" fillId="33" borderId="0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3" fontId="1" fillId="33" borderId="14" xfId="0" applyNumberFormat="1" applyFont="1" applyFill="1" applyBorder="1" applyAlignment="1">
      <alignment horizontal="right"/>
    </xf>
    <xf numFmtId="3" fontId="0" fillId="33" borderId="14" xfId="0" applyNumberFormat="1" applyFont="1" applyFill="1" applyBorder="1" applyAlignment="1">
      <alignment horizontal="right"/>
    </xf>
    <xf numFmtId="3" fontId="1" fillId="33" borderId="15" xfId="0" applyNumberFormat="1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0" fillId="33" borderId="16" xfId="0" applyNumberFormat="1" applyFill="1" applyBorder="1" applyAlignment="1">
      <alignment horizontal="right"/>
    </xf>
    <xf numFmtId="3" fontId="0" fillId="33" borderId="12" xfId="0" applyNumberFormat="1" applyFont="1" applyFill="1" applyBorder="1" applyAlignment="1">
      <alignment horizontal="right"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1" fillId="33" borderId="23" xfId="0" applyNumberFormat="1" applyFont="1" applyFill="1" applyBorder="1" applyAlignment="1">
      <alignment/>
    </xf>
    <xf numFmtId="0" fontId="1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9" fontId="1" fillId="33" borderId="14" xfId="52" applyFont="1" applyFill="1" applyBorder="1" applyAlignment="1">
      <alignment horizontal="right"/>
    </xf>
    <xf numFmtId="3" fontId="1" fillId="33" borderId="27" xfId="0" applyNumberFormat="1" applyFont="1" applyFill="1" applyBorder="1" applyAlignment="1">
      <alignment/>
    </xf>
    <xf numFmtId="3" fontId="1" fillId="33" borderId="28" xfId="0" applyNumberFormat="1" applyFont="1" applyFill="1" applyBorder="1" applyAlignment="1">
      <alignment/>
    </xf>
    <xf numFmtId="0" fontId="0" fillId="33" borderId="29" xfId="0" applyFill="1" applyBorder="1" applyAlignment="1">
      <alignment/>
    </xf>
    <xf numFmtId="0" fontId="1" fillId="33" borderId="30" xfId="0" applyFont="1" applyFill="1" applyBorder="1" applyAlignment="1">
      <alignment horizontal="center"/>
    </xf>
    <xf numFmtId="9" fontId="1" fillId="33" borderId="15" xfId="52" applyFont="1" applyFill="1" applyBorder="1" applyAlignment="1">
      <alignment horizontal="right"/>
    </xf>
    <xf numFmtId="9" fontId="1" fillId="33" borderId="0" xfId="52" applyFont="1" applyFill="1" applyBorder="1" applyAlignment="1">
      <alignment horizontal="right"/>
    </xf>
    <xf numFmtId="0" fontId="1" fillId="33" borderId="28" xfId="0" applyFont="1" applyFill="1" applyBorder="1" applyAlignment="1">
      <alignment/>
    </xf>
    <xf numFmtId="0" fontId="1" fillId="33" borderId="23" xfId="0" applyFont="1" applyFill="1" applyBorder="1" applyAlignment="1">
      <alignment/>
    </xf>
    <xf numFmtId="0" fontId="1" fillId="33" borderId="1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3" fontId="1" fillId="33" borderId="19" xfId="0" applyNumberFormat="1" applyFont="1" applyFill="1" applyBorder="1" applyAlignment="1">
      <alignment horizontal="right"/>
    </xf>
    <xf numFmtId="3" fontId="1" fillId="33" borderId="31" xfId="0" applyNumberFormat="1" applyFont="1" applyFill="1" applyBorder="1" applyAlignment="1">
      <alignment/>
    </xf>
    <xf numFmtId="0" fontId="0" fillId="33" borderId="32" xfId="0" applyFill="1" applyBorder="1" applyAlignment="1">
      <alignment/>
    </xf>
    <xf numFmtId="9" fontId="1" fillId="33" borderId="28" xfId="52" applyFont="1" applyFill="1" applyBorder="1" applyAlignment="1">
      <alignment horizontal="right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1" fillId="33" borderId="35" xfId="0" applyFont="1" applyFill="1" applyBorder="1" applyAlignment="1">
      <alignment/>
    </xf>
    <xf numFmtId="0" fontId="1" fillId="33" borderId="36" xfId="0" applyFont="1" applyFill="1" applyBorder="1" applyAlignment="1">
      <alignment horizontal="center"/>
    </xf>
    <xf numFmtId="0" fontId="1" fillId="33" borderId="37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39" xfId="0" applyFill="1" applyBorder="1" applyAlignment="1">
      <alignment/>
    </xf>
    <xf numFmtId="0" fontId="0" fillId="33" borderId="35" xfId="0" applyFill="1" applyBorder="1" applyAlignment="1">
      <alignment/>
    </xf>
    <xf numFmtId="0" fontId="1" fillId="33" borderId="23" xfId="0" applyFont="1" applyFill="1" applyBorder="1" applyAlignment="1">
      <alignment horizontal="center"/>
    </xf>
    <xf numFmtId="3" fontId="1" fillId="33" borderId="23" xfId="0" applyNumberFormat="1" applyFont="1" applyFill="1" applyBorder="1" applyAlignment="1">
      <alignment horizontal="right"/>
    </xf>
    <xf numFmtId="0" fontId="0" fillId="33" borderId="40" xfId="0" applyFill="1" applyBorder="1" applyAlignment="1">
      <alignment/>
    </xf>
    <xf numFmtId="3" fontId="0" fillId="33" borderId="41" xfId="0" applyNumberFormat="1" applyFill="1" applyBorder="1" applyAlignment="1">
      <alignment/>
    </xf>
    <xf numFmtId="3" fontId="0" fillId="33" borderId="41" xfId="0" applyNumberFormat="1" applyFill="1" applyBorder="1" applyAlignment="1">
      <alignment horizontal="right"/>
    </xf>
    <xf numFmtId="0" fontId="0" fillId="33" borderId="23" xfId="0" applyFill="1" applyBorder="1" applyAlignment="1">
      <alignment/>
    </xf>
    <xf numFmtId="0" fontId="3" fillId="33" borderId="35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23" xfId="0" applyNumberFormat="1" applyFont="1" applyFill="1" applyBorder="1" applyAlignment="1">
      <alignment/>
    </xf>
    <xf numFmtId="0" fontId="3" fillId="33" borderId="35" xfId="0" applyFont="1" applyFill="1" applyBorder="1" applyAlignment="1">
      <alignment/>
    </xf>
    <xf numFmtId="4" fontId="0" fillId="33" borderId="42" xfId="0" applyNumberFormat="1" applyFill="1" applyBorder="1" applyAlignment="1">
      <alignment/>
    </xf>
    <xf numFmtId="4" fontId="0" fillId="33" borderId="43" xfId="0" applyNumberFormat="1" applyFill="1" applyBorder="1" applyAlignment="1">
      <alignment/>
    </xf>
    <xf numFmtId="3" fontId="0" fillId="33" borderId="42" xfId="0" applyNumberFormat="1" applyFill="1" applyBorder="1" applyAlignment="1">
      <alignment/>
    </xf>
    <xf numFmtId="3" fontId="0" fillId="33" borderId="43" xfId="0" applyNumberFormat="1" applyFill="1" applyBorder="1" applyAlignment="1">
      <alignment/>
    </xf>
    <xf numFmtId="9" fontId="0" fillId="33" borderId="44" xfId="0" applyNumberFormat="1" applyFill="1" applyBorder="1" applyAlignment="1">
      <alignment horizontal="center"/>
    </xf>
    <xf numFmtId="3" fontId="0" fillId="33" borderId="23" xfId="0" applyNumberFormat="1" applyFill="1" applyBorder="1" applyAlignment="1">
      <alignment/>
    </xf>
    <xf numFmtId="9" fontId="1" fillId="33" borderId="23" xfId="52" applyFont="1" applyFill="1" applyBorder="1" applyAlignment="1">
      <alignment horizontal="right"/>
    </xf>
    <xf numFmtId="0" fontId="1" fillId="33" borderId="45" xfId="0" applyFont="1" applyFill="1" applyBorder="1" applyAlignment="1">
      <alignment horizontal="center"/>
    </xf>
    <xf numFmtId="3" fontId="0" fillId="33" borderId="46" xfId="0" applyNumberFormat="1" applyFill="1" applyBorder="1" applyAlignment="1">
      <alignment/>
    </xf>
    <xf numFmtId="3" fontId="0" fillId="33" borderId="47" xfId="0" applyNumberFormat="1" applyFill="1" applyBorder="1" applyAlignment="1">
      <alignment/>
    </xf>
    <xf numFmtId="3" fontId="4" fillId="33" borderId="34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4" fillId="33" borderId="35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4" fontId="0" fillId="0" borderId="11" xfId="0" applyNumberFormat="1" applyFill="1" applyBorder="1" applyAlignment="1">
      <alignment horizontal="right"/>
    </xf>
    <xf numFmtId="0" fontId="0" fillId="0" borderId="38" xfId="0" applyFill="1" applyBorder="1" applyAlignment="1">
      <alignment/>
    </xf>
    <xf numFmtId="3" fontId="0" fillId="0" borderId="11" xfId="0" applyNumberFormat="1" applyFill="1" applyBorder="1" applyAlignment="1">
      <alignment/>
    </xf>
    <xf numFmtId="9" fontId="0" fillId="0" borderId="44" xfId="0" applyNumberFormat="1" applyFill="1" applyBorder="1" applyAlignment="1">
      <alignment horizontal="center"/>
    </xf>
    <xf numFmtId="4" fontId="0" fillId="0" borderId="12" xfId="0" applyNumberFormat="1" applyFill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41" xfId="0" applyNumberFormat="1" applyFill="1" applyBorder="1" applyAlignment="1">
      <alignment horizontal="right"/>
    </xf>
    <xf numFmtId="0" fontId="0" fillId="0" borderId="39" xfId="0" applyFill="1" applyBorder="1" applyAlignment="1">
      <alignment/>
    </xf>
    <xf numFmtId="3" fontId="0" fillId="0" borderId="12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0" borderId="23" xfId="0" applyNumberFormat="1" applyFill="1" applyBorder="1" applyAlignment="1">
      <alignment/>
    </xf>
    <xf numFmtId="4" fontId="0" fillId="0" borderId="41" xfId="0" applyNumberFormat="1" applyFill="1" applyBorder="1" applyAlignment="1">
      <alignment/>
    </xf>
    <xf numFmtId="4" fontId="0" fillId="0" borderId="44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0" fontId="0" fillId="0" borderId="35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23" xfId="0" applyNumberForma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right"/>
    </xf>
    <xf numFmtId="9" fontId="1" fillId="0" borderId="14" xfId="52" applyFont="1" applyFill="1" applyBorder="1" applyAlignment="1">
      <alignment horizontal="right"/>
    </xf>
    <xf numFmtId="3" fontId="1" fillId="0" borderId="15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/>
    </xf>
    <xf numFmtId="3" fontId="0" fillId="0" borderId="14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9" fontId="1" fillId="0" borderId="15" xfId="52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23" xfId="0" applyNumberFormat="1" applyFont="1" applyFill="1" applyBorder="1" applyAlignment="1">
      <alignment horizontal="right"/>
    </xf>
    <xf numFmtId="0" fontId="0" fillId="0" borderId="23" xfId="0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23" xfId="0" applyNumberFormat="1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3" fontId="0" fillId="0" borderId="16" xfId="0" applyNumberFormat="1" applyFill="1" applyBorder="1" applyAlignment="1">
      <alignment horizontal="right"/>
    </xf>
    <xf numFmtId="3" fontId="0" fillId="0" borderId="48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3" fontId="0" fillId="0" borderId="41" xfId="0" applyNumberForma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41" xfId="0" applyNumberFormat="1" applyFill="1" applyBorder="1" applyAlignment="1">
      <alignment horizontal="right"/>
    </xf>
    <xf numFmtId="3" fontId="0" fillId="0" borderId="31" xfId="0" applyNumberFormat="1" applyFill="1" applyBorder="1" applyAlignment="1">
      <alignment/>
    </xf>
    <xf numFmtId="3" fontId="0" fillId="0" borderId="31" xfId="0" applyNumberFormat="1" applyFill="1" applyBorder="1" applyAlignment="1">
      <alignment horizontal="right"/>
    </xf>
    <xf numFmtId="3" fontId="0" fillId="0" borderId="49" xfId="0" applyNumberForma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41" xfId="0" applyNumberFormat="1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104775</xdr:rowOff>
    </xdr:from>
    <xdr:to>
      <xdr:col>8</xdr:col>
      <xdr:colOff>200025</xdr:colOff>
      <xdr:row>3</xdr:row>
      <xdr:rowOff>104775</xdr:rowOff>
    </xdr:to>
    <xdr:pic>
      <xdr:nvPicPr>
        <xdr:cNvPr id="1" name="Picture 3" descr="D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4600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2"/>
  <sheetViews>
    <sheetView tabSelected="1" zoomScalePageLayoutView="0" workbookViewId="0" topLeftCell="A1">
      <selection activeCell="S9" sqref="S9"/>
    </sheetView>
  </sheetViews>
  <sheetFormatPr defaultColWidth="11.421875" defaultRowHeight="12.75"/>
  <cols>
    <col min="1" max="1" width="21.7109375" style="1" customWidth="1"/>
    <col min="2" max="2" width="10.28125" style="1" hidden="1" customWidth="1"/>
    <col min="3" max="3" width="12.7109375" style="1" hidden="1" customWidth="1"/>
    <col min="4" max="4" width="13.28125" style="1" hidden="1" customWidth="1"/>
    <col min="5" max="5" width="12.7109375" style="1" customWidth="1"/>
    <col min="6" max="6" width="11.7109375" style="1" customWidth="1"/>
    <col min="7" max="7" width="7.28125" style="1" customWidth="1"/>
    <col min="8" max="8" width="12.7109375" style="1" bestFit="1" customWidth="1"/>
    <col min="9" max="9" width="12.7109375" style="1" customWidth="1"/>
    <col min="10" max="10" width="21.7109375" style="1" customWidth="1"/>
    <col min="11" max="11" width="10.28125" style="1" hidden="1" customWidth="1"/>
    <col min="12" max="12" width="12.7109375" style="1" hidden="1" customWidth="1"/>
    <col min="13" max="13" width="13.28125" style="1" hidden="1" customWidth="1"/>
    <col min="14" max="16" width="12.7109375" style="1" customWidth="1"/>
    <col min="17" max="18" width="12.7109375" style="1" hidden="1" customWidth="1"/>
    <col min="19" max="19" width="21.7109375" style="1" customWidth="1"/>
    <col min="20" max="20" width="10.28125" style="1" hidden="1" customWidth="1"/>
    <col min="21" max="21" width="12.7109375" style="1" hidden="1" customWidth="1"/>
    <col min="22" max="22" width="13.28125" style="1" hidden="1" customWidth="1"/>
    <col min="23" max="25" width="12.7109375" style="1" customWidth="1"/>
    <col min="26" max="27" width="12.7109375" style="1" hidden="1" customWidth="1"/>
    <col min="28" max="16384" width="11.421875" style="1" customWidth="1"/>
  </cols>
  <sheetData>
    <row r="2" ht="12.75">
      <c r="J2" s="1" t="s">
        <v>46</v>
      </c>
    </row>
    <row r="3" ht="12.75">
      <c r="J3" s="1" t="s">
        <v>47</v>
      </c>
    </row>
    <row r="4" ht="12.75">
      <c r="J4" s="1" t="s">
        <v>48</v>
      </c>
    </row>
    <row r="7" ht="13.5" thickBot="1"/>
    <row r="8" spans="1:27" ht="12.75">
      <c r="A8" s="53" t="s">
        <v>49</v>
      </c>
      <c r="B8" s="54"/>
      <c r="C8" s="54"/>
      <c r="D8" s="54"/>
      <c r="E8" s="54"/>
      <c r="F8" s="54"/>
      <c r="G8" s="54"/>
      <c r="H8" s="54"/>
      <c r="I8" s="42"/>
      <c r="J8" s="53" t="s">
        <v>49</v>
      </c>
      <c r="K8" s="54"/>
      <c r="L8" s="54"/>
      <c r="M8" s="54"/>
      <c r="N8" s="54"/>
      <c r="O8" s="54"/>
      <c r="P8" s="42"/>
      <c r="Q8" s="2"/>
      <c r="R8" s="2"/>
      <c r="S8" s="53" t="s">
        <v>49</v>
      </c>
      <c r="T8" s="54"/>
      <c r="U8" s="54"/>
      <c r="V8" s="54"/>
      <c r="W8" s="54"/>
      <c r="X8" s="54"/>
      <c r="Y8" s="42"/>
      <c r="Z8" s="2"/>
      <c r="AA8" s="2"/>
    </row>
    <row r="9" spans="1:27" ht="12.75">
      <c r="A9" s="55" t="s">
        <v>13</v>
      </c>
      <c r="B9" s="17"/>
      <c r="C9" s="17"/>
      <c r="D9" s="17"/>
      <c r="E9" s="17"/>
      <c r="F9" s="17"/>
      <c r="G9" s="17"/>
      <c r="H9" s="17"/>
      <c r="I9" s="43"/>
      <c r="J9" s="55" t="s">
        <v>14</v>
      </c>
      <c r="K9" s="17"/>
      <c r="L9" s="17"/>
      <c r="M9" s="17"/>
      <c r="N9" s="17"/>
      <c r="O9" s="17"/>
      <c r="P9" s="43"/>
      <c r="Q9" s="2"/>
      <c r="R9" s="2"/>
      <c r="S9" s="55" t="s">
        <v>15</v>
      </c>
      <c r="T9" s="17"/>
      <c r="U9" s="17"/>
      <c r="V9" s="17"/>
      <c r="W9" s="17"/>
      <c r="X9" s="17"/>
      <c r="Y9" s="43"/>
      <c r="Z9" s="2"/>
      <c r="AA9" s="2"/>
    </row>
    <row r="10" spans="1:27" ht="12.75">
      <c r="A10" s="55"/>
      <c r="B10" s="17"/>
      <c r="C10" s="17"/>
      <c r="D10" s="17"/>
      <c r="E10" s="17"/>
      <c r="F10" s="17"/>
      <c r="G10" s="17"/>
      <c r="H10" s="17"/>
      <c r="I10" s="43"/>
      <c r="J10" s="55"/>
      <c r="K10" s="17"/>
      <c r="L10" s="17"/>
      <c r="M10" s="17"/>
      <c r="N10" s="17"/>
      <c r="O10" s="17"/>
      <c r="P10" s="43"/>
      <c r="Q10" s="2"/>
      <c r="R10" s="2"/>
      <c r="S10" s="55"/>
      <c r="T10" s="17"/>
      <c r="U10" s="17"/>
      <c r="V10" s="17"/>
      <c r="W10" s="17"/>
      <c r="X10" s="17"/>
      <c r="Y10" s="43"/>
      <c r="Z10" s="2"/>
      <c r="AA10" s="2"/>
    </row>
    <row r="11" spans="1:27" ht="12.75">
      <c r="A11" s="55" t="s">
        <v>16</v>
      </c>
      <c r="B11" s="17"/>
      <c r="C11" s="17"/>
      <c r="D11" s="17"/>
      <c r="E11" s="17"/>
      <c r="F11" s="17"/>
      <c r="G11" s="17"/>
      <c r="H11" s="17"/>
      <c r="I11" s="43"/>
      <c r="J11" s="55" t="s">
        <v>16</v>
      </c>
      <c r="K11" s="17"/>
      <c r="L11" s="17"/>
      <c r="M11" s="17"/>
      <c r="N11" s="17"/>
      <c r="O11" s="17"/>
      <c r="P11" s="43"/>
      <c r="Q11" s="2"/>
      <c r="R11" s="2"/>
      <c r="S11" s="55"/>
      <c r="T11" s="17"/>
      <c r="U11" s="17"/>
      <c r="V11" s="17"/>
      <c r="W11" s="17"/>
      <c r="X11" s="17"/>
      <c r="Y11" s="43"/>
      <c r="Z11" s="2"/>
      <c r="AA11" s="2"/>
    </row>
    <row r="12" spans="1:27" ht="15" thickBot="1">
      <c r="A12" s="56" t="s">
        <v>0</v>
      </c>
      <c r="B12" s="3" t="s">
        <v>17</v>
      </c>
      <c r="C12" s="3" t="s">
        <v>18</v>
      </c>
      <c r="D12" s="3" t="s">
        <v>19</v>
      </c>
      <c r="E12" s="3" t="s">
        <v>20</v>
      </c>
      <c r="F12" s="3" t="s">
        <v>2</v>
      </c>
      <c r="G12" s="3" t="s">
        <v>3</v>
      </c>
      <c r="H12" s="3" t="s">
        <v>22</v>
      </c>
      <c r="I12" s="57" t="s">
        <v>21</v>
      </c>
      <c r="J12" s="56" t="s">
        <v>0</v>
      </c>
      <c r="K12" s="3" t="s">
        <v>17</v>
      </c>
      <c r="L12" s="3" t="s">
        <v>18</v>
      </c>
      <c r="M12" s="3" t="s">
        <v>19</v>
      </c>
      <c r="N12" s="3" t="s">
        <v>20</v>
      </c>
      <c r="O12" s="3" t="s">
        <v>2</v>
      </c>
      <c r="P12" s="57" t="s">
        <v>3</v>
      </c>
      <c r="Q12" s="52" t="s">
        <v>21</v>
      </c>
      <c r="R12" s="78" t="s">
        <v>22</v>
      </c>
      <c r="S12" s="56" t="s">
        <v>0</v>
      </c>
      <c r="T12" s="3" t="s">
        <v>17</v>
      </c>
      <c r="U12" s="3" t="s">
        <v>18</v>
      </c>
      <c r="V12" s="3" t="s">
        <v>19</v>
      </c>
      <c r="W12" s="3" t="s">
        <v>20</v>
      </c>
      <c r="X12" s="3" t="s">
        <v>2</v>
      </c>
      <c r="Y12" s="57" t="s">
        <v>3</v>
      </c>
      <c r="Z12" s="52" t="s">
        <v>21</v>
      </c>
      <c r="AA12" s="3" t="s">
        <v>22</v>
      </c>
    </row>
    <row r="13" spans="1:27" ht="12.75">
      <c r="A13" s="58" t="s">
        <v>4</v>
      </c>
      <c r="B13" s="4"/>
      <c r="C13" s="4"/>
      <c r="D13" s="4"/>
      <c r="E13" s="84">
        <f>70789+5716</f>
        <v>76505</v>
      </c>
      <c r="F13" s="84">
        <f>62679+5716</f>
        <v>68395</v>
      </c>
      <c r="G13" s="85">
        <f>+F13/E13</f>
        <v>0.8939938566106791</v>
      </c>
      <c r="H13" s="86">
        <f>1674154+47053</f>
        <v>1721207</v>
      </c>
      <c r="I13" s="87">
        <f>1855593+47053</f>
        <v>1902646</v>
      </c>
      <c r="J13" s="88" t="s">
        <v>4</v>
      </c>
      <c r="K13" s="89"/>
      <c r="L13" s="89"/>
      <c r="M13" s="89"/>
      <c r="N13" s="84">
        <v>5425.4</v>
      </c>
      <c r="O13" s="89">
        <v>0</v>
      </c>
      <c r="P13" s="90">
        <f>+O13/N13</f>
        <v>0</v>
      </c>
      <c r="Q13" s="71"/>
      <c r="R13" s="79"/>
      <c r="S13" s="58" t="s">
        <v>4</v>
      </c>
      <c r="T13" s="4"/>
      <c r="U13" s="4"/>
      <c r="V13" s="4"/>
      <c r="W13" s="4">
        <f>+E13+N13</f>
        <v>81930.4</v>
      </c>
      <c r="X13" s="4">
        <f>+F13+O13</f>
        <v>68395</v>
      </c>
      <c r="Y13" s="75">
        <f>+X13/W13</f>
        <v>0.8347939226465391</v>
      </c>
      <c r="Z13" s="71"/>
      <c r="AA13" s="4"/>
    </row>
    <row r="14" spans="1:27" ht="12.75">
      <c r="A14" s="59" t="s">
        <v>6</v>
      </c>
      <c r="B14" s="7"/>
      <c r="C14" s="7"/>
      <c r="D14" s="7"/>
      <c r="E14" s="91">
        <v>9316</v>
      </c>
      <c r="F14" s="91">
        <v>5576</v>
      </c>
      <c r="G14" s="85">
        <f>+F14/E14</f>
        <v>0.5985401459854015</v>
      </c>
      <c r="H14" s="92">
        <v>321903</v>
      </c>
      <c r="I14" s="93">
        <v>337865</v>
      </c>
      <c r="J14" s="94" t="s">
        <v>6</v>
      </c>
      <c r="K14" s="95"/>
      <c r="L14" s="95"/>
      <c r="M14" s="95"/>
      <c r="N14" s="91">
        <v>9973.2</v>
      </c>
      <c r="O14" s="95">
        <v>0</v>
      </c>
      <c r="P14" s="90">
        <f>+O14/N14</f>
        <v>0</v>
      </c>
      <c r="Q14" s="72"/>
      <c r="R14" s="80"/>
      <c r="S14" s="59" t="s">
        <v>6</v>
      </c>
      <c r="T14" s="4"/>
      <c r="U14" s="4"/>
      <c r="V14" s="4"/>
      <c r="W14" s="4">
        <f aca="true" t="shared" si="0" ref="W14:W24">+E14+N14</f>
        <v>19289.2</v>
      </c>
      <c r="X14" s="4">
        <f aca="true" t="shared" si="1" ref="X14:X24">+F14+O14</f>
        <v>5576</v>
      </c>
      <c r="Y14" s="75">
        <f>+X14/W14</f>
        <v>0.2890736785351388</v>
      </c>
      <c r="Z14" s="72"/>
      <c r="AA14" s="4"/>
    </row>
    <row r="15" spans="1:27" ht="12.75">
      <c r="A15" s="59" t="s">
        <v>24</v>
      </c>
      <c r="B15" s="7"/>
      <c r="C15" s="7"/>
      <c r="D15" s="7"/>
      <c r="E15" s="91">
        <v>0</v>
      </c>
      <c r="F15" s="91">
        <v>0</v>
      </c>
      <c r="G15" s="85"/>
      <c r="H15" s="92">
        <v>0</v>
      </c>
      <c r="I15" s="93">
        <v>0</v>
      </c>
      <c r="J15" s="94" t="s">
        <v>24</v>
      </c>
      <c r="K15" s="95"/>
      <c r="L15" s="95"/>
      <c r="M15" s="95"/>
      <c r="N15" s="91">
        <v>8</v>
      </c>
      <c r="O15" s="95">
        <v>0</v>
      </c>
      <c r="P15" s="90">
        <f aca="true" t="shared" si="2" ref="P15:P23">+O15/N15</f>
        <v>0</v>
      </c>
      <c r="Q15" s="72"/>
      <c r="R15" s="80"/>
      <c r="S15" s="59" t="s">
        <v>24</v>
      </c>
      <c r="T15" s="4"/>
      <c r="U15" s="4"/>
      <c r="V15" s="4"/>
      <c r="W15" s="4">
        <f t="shared" si="0"/>
        <v>8</v>
      </c>
      <c r="X15" s="4">
        <f t="shared" si="1"/>
        <v>0</v>
      </c>
      <c r="Y15" s="75">
        <f aca="true" t="shared" si="3" ref="Y15:Y23">+X15/W15</f>
        <v>0</v>
      </c>
      <c r="Z15" s="72"/>
      <c r="AA15" s="4"/>
    </row>
    <row r="16" spans="1:27" ht="12.75">
      <c r="A16" s="59" t="s">
        <v>9</v>
      </c>
      <c r="B16" s="7"/>
      <c r="C16" s="7"/>
      <c r="D16" s="7"/>
      <c r="E16" s="91">
        <f>10947.4+746</f>
        <v>11693.4</v>
      </c>
      <c r="F16" s="91">
        <f>10654.4+746</f>
        <v>11400.4</v>
      </c>
      <c r="G16" s="85">
        <f>+F16/E16</f>
        <v>0.9749431303128261</v>
      </c>
      <c r="H16" s="92">
        <f>369343+13100</f>
        <v>382443</v>
      </c>
      <c r="I16" s="93">
        <v>363551</v>
      </c>
      <c r="J16" s="94" t="s">
        <v>9</v>
      </c>
      <c r="K16" s="95"/>
      <c r="L16" s="95"/>
      <c r="M16" s="95"/>
      <c r="N16" s="91">
        <v>13564.67</v>
      </c>
      <c r="O16" s="95">
        <v>616</v>
      </c>
      <c r="P16" s="90">
        <f t="shared" si="2"/>
        <v>0.04541208890448496</v>
      </c>
      <c r="Q16" s="72"/>
      <c r="R16" s="80"/>
      <c r="S16" s="59" t="s">
        <v>9</v>
      </c>
      <c r="T16" s="4"/>
      <c r="U16" s="4"/>
      <c r="V16" s="4"/>
      <c r="W16" s="4">
        <f t="shared" si="0"/>
        <v>25258.07</v>
      </c>
      <c r="X16" s="4">
        <f t="shared" si="1"/>
        <v>12016.4</v>
      </c>
      <c r="Y16" s="75">
        <f t="shared" si="3"/>
        <v>0.4757449797233122</v>
      </c>
      <c r="Z16" s="72"/>
      <c r="AA16" s="4"/>
    </row>
    <row r="17" spans="1:27" ht="12.75">
      <c r="A17" s="59" t="s">
        <v>25</v>
      </c>
      <c r="B17" s="7"/>
      <c r="C17" s="7"/>
      <c r="D17" s="7"/>
      <c r="E17" s="91">
        <v>3145</v>
      </c>
      <c r="F17" s="91">
        <v>2082</v>
      </c>
      <c r="G17" s="85">
        <f>+F17/E17</f>
        <v>0.6620031796502385</v>
      </c>
      <c r="H17" s="96">
        <v>210596</v>
      </c>
      <c r="I17" s="97">
        <f>227532+13100</f>
        <v>240632</v>
      </c>
      <c r="J17" s="94" t="s">
        <v>25</v>
      </c>
      <c r="K17" s="95"/>
      <c r="L17" s="95"/>
      <c r="M17" s="95"/>
      <c r="N17" s="91">
        <v>6044.84</v>
      </c>
      <c r="O17" s="95">
        <v>24</v>
      </c>
      <c r="P17" s="90">
        <f t="shared" si="2"/>
        <v>0.00397032841233184</v>
      </c>
      <c r="Q17" s="72"/>
      <c r="R17" s="80"/>
      <c r="S17" s="59" t="s">
        <v>25</v>
      </c>
      <c r="T17" s="4"/>
      <c r="U17" s="4"/>
      <c r="V17" s="4"/>
      <c r="W17" s="4">
        <f t="shared" si="0"/>
        <v>9189.84</v>
      </c>
      <c r="X17" s="4">
        <f t="shared" si="1"/>
        <v>2106</v>
      </c>
      <c r="Y17" s="75">
        <f t="shared" si="3"/>
        <v>0.2291661225875532</v>
      </c>
      <c r="Z17" s="72"/>
      <c r="AA17" s="4"/>
    </row>
    <row r="18" spans="1:27" ht="12.75">
      <c r="A18" s="59" t="s">
        <v>26</v>
      </c>
      <c r="B18" s="7">
        <v>0</v>
      </c>
      <c r="C18" s="7">
        <v>0</v>
      </c>
      <c r="D18" s="7">
        <v>0</v>
      </c>
      <c r="E18" s="91">
        <v>0</v>
      </c>
      <c r="F18" s="91">
        <v>0</v>
      </c>
      <c r="G18" s="85"/>
      <c r="H18" s="92">
        <v>0</v>
      </c>
      <c r="I18" s="93">
        <v>0</v>
      </c>
      <c r="J18" s="94" t="s">
        <v>26</v>
      </c>
      <c r="K18" s="95"/>
      <c r="L18" s="95"/>
      <c r="M18" s="95"/>
      <c r="N18" s="91">
        <v>507</v>
      </c>
      <c r="O18" s="95">
        <v>110</v>
      </c>
      <c r="P18" s="90">
        <f t="shared" si="2"/>
        <v>0.21696252465483234</v>
      </c>
      <c r="Q18" s="72"/>
      <c r="R18" s="80"/>
      <c r="S18" s="59" t="s">
        <v>26</v>
      </c>
      <c r="T18" s="4"/>
      <c r="U18" s="4"/>
      <c r="V18" s="4"/>
      <c r="W18" s="4">
        <f t="shared" si="0"/>
        <v>507</v>
      </c>
      <c r="X18" s="4">
        <f t="shared" si="1"/>
        <v>110</v>
      </c>
      <c r="Y18" s="75">
        <f t="shared" si="3"/>
        <v>0.21696252465483234</v>
      </c>
      <c r="Z18" s="72"/>
      <c r="AA18" s="4"/>
    </row>
    <row r="19" spans="1:27" ht="12.75">
      <c r="A19" s="59" t="s">
        <v>27</v>
      </c>
      <c r="B19" s="6">
        <v>0</v>
      </c>
      <c r="C19" s="6">
        <v>0</v>
      </c>
      <c r="D19" s="6">
        <v>0</v>
      </c>
      <c r="E19" s="91">
        <v>1069</v>
      </c>
      <c r="F19" s="91">
        <v>0</v>
      </c>
      <c r="G19" s="85">
        <v>0</v>
      </c>
      <c r="H19" s="91">
        <v>0</v>
      </c>
      <c r="I19" s="98">
        <v>0</v>
      </c>
      <c r="J19" s="94" t="s">
        <v>27</v>
      </c>
      <c r="K19" s="95"/>
      <c r="L19" s="95"/>
      <c r="M19" s="95"/>
      <c r="N19" s="91">
        <v>109.8</v>
      </c>
      <c r="O19" s="95">
        <v>0</v>
      </c>
      <c r="P19" s="90">
        <f t="shared" si="2"/>
        <v>0</v>
      </c>
      <c r="Q19" s="72"/>
      <c r="R19" s="80"/>
      <c r="S19" s="59" t="s">
        <v>27</v>
      </c>
      <c r="T19" s="4"/>
      <c r="U19" s="4"/>
      <c r="V19" s="4"/>
      <c r="W19" s="4">
        <f t="shared" si="0"/>
        <v>1178.8</v>
      </c>
      <c r="X19" s="4">
        <f t="shared" si="1"/>
        <v>0</v>
      </c>
      <c r="Y19" s="75">
        <f t="shared" si="3"/>
        <v>0</v>
      </c>
      <c r="Z19" s="72"/>
      <c r="AA19" s="4"/>
    </row>
    <row r="20" spans="1:27" ht="12.75">
      <c r="A20" s="58" t="s">
        <v>28</v>
      </c>
      <c r="B20" s="4">
        <v>0</v>
      </c>
      <c r="C20" s="4">
        <v>0</v>
      </c>
      <c r="D20" s="4">
        <v>0</v>
      </c>
      <c r="E20" s="91">
        <v>0</v>
      </c>
      <c r="F20" s="91">
        <v>0</v>
      </c>
      <c r="G20" s="85"/>
      <c r="H20" s="87">
        <v>0</v>
      </c>
      <c r="I20" s="99">
        <v>0</v>
      </c>
      <c r="J20" s="94" t="s">
        <v>28</v>
      </c>
      <c r="K20" s="95"/>
      <c r="L20" s="95"/>
      <c r="M20" s="95"/>
      <c r="N20" s="91">
        <v>675</v>
      </c>
      <c r="O20" s="95">
        <v>0</v>
      </c>
      <c r="P20" s="90">
        <f t="shared" si="2"/>
        <v>0</v>
      </c>
      <c r="Q20" s="72"/>
      <c r="R20" s="80"/>
      <c r="S20" s="59" t="s">
        <v>28</v>
      </c>
      <c r="T20" s="4"/>
      <c r="U20" s="4"/>
      <c r="V20" s="4"/>
      <c r="W20" s="4">
        <f t="shared" si="0"/>
        <v>675</v>
      </c>
      <c r="X20" s="4">
        <f t="shared" si="1"/>
        <v>0</v>
      </c>
      <c r="Y20" s="75">
        <f t="shared" si="3"/>
        <v>0</v>
      </c>
      <c r="Z20" s="72"/>
      <c r="AA20" s="4"/>
    </row>
    <row r="21" spans="1:27" ht="12.75">
      <c r="A21" s="59" t="s">
        <v>29</v>
      </c>
      <c r="B21" s="7">
        <v>0</v>
      </c>
      <c r="C21" s="7">
        <v>0</v>
      </c>
      <c r="D21" s="7">
        <v>0</v>
      </c>
      <c r="E21" s="91">
        <v>0</v>
      </c>
      <c r="F21" s="91">
        <v>0</v>
      </c>
      <c r="G21" s="85"/>
      <c r="H21" s="92">
        <v>0</v>
      </c>
      <c r="I21" s="93">
        <v>0</v>
      </c>
      <c r="J21" s="94" t="s">
        <v>29</v>
      </c>
      <c r="K21" s="95"/>
      <c r="L21" s="95"/>
      <c r="M21" s="95"/>
      <c r="N21" s="91">
        <v>13.4</v>
      </c>
      <c r="O21" s="95">
        <v>0</v>
      </c>
      <c r="P21" s="90">
        <f t="shared" si="2"/>
        <v>0</v>
      </c>
      <c r="Q21" s="72"/>
      <c r="R21" s="80"/>
      <c r="S21" s="59" t="s">
        <v>29</v>
      </c>
      <c r="T21" s="4"/>
      <c r="U21" s="4"/>
      <c r="V21" s="4"/>
      <c r="W21" s="4">
        <f t="shared" si="0"/>
        <v>13.4</v>
      </c>
      <c r="X21" s="4">
        <f t="shared" si="1"/>
        <v>0</v>
      </c>
      <c r="Y21" s="75">
        <f t="shared" si="3"/>
        <v>0</v>
      </c>
      <c r="Z21" s="75" t="e">
        <f>+Y21/X21</f>
        <v>#DIV/0!</v>
      </c>
      <c r="AA21" s="75" t="e">
        <f>+Z21/Y21</f>
        <v>#DIV/0!</v>
      </c>
    </row>
    <row r="22" spans="1:27" ht="12.75">
      <c r="A22" s="59" t="s">
        <v>30</v>
      </c>
      <c r="B22" s="7">
        <v>0</v>
      </c>
      <c r="C22" s="7">
        <v>0</v>
      </c>
      <c r="D22" s="7">
        <v>0</v>
      </c>
      <c r="E22" s="91">
        <v>0</v>
      </c>
      <c r="F22" s="91">
        <v>0</v>
      </c>
      <c r="G22" s="85"/>
      <c r="H22" s="92">
        <v>0</v>
      </c>
      <c r="I22" s="93">
        <v>0</v>
      </c>
      <c r="J22" s="94" t="s">
        <v>30</v>
      </c>
      <c r="K22" s="95"/>
      <c r="L22" s="95"/>
      <c r="M22" s="95"/>
      <c r="N22" s="91">
        <v>193.66</v>
      </c>
      <c r="O22" s="95">
        <v>0</v>
      </c>
      <c r="P22" s="90">
        <f t="shared" si="2"/>
        <v>0</v>
      </c>
      <c r="Q22" s="72"/>
      <c r="R22" s="80"/>
      <c r="S22" s="59" t="s">
        <v>30</v>
      </c>
      <c r="T22" s="4"/>
      <c r="U22" s="4"/>
      <c r="V22" s="4"/>
      <c r="W22" s="4">
        <f t="shared" si="0"/>
        <v>193.66</v>
      </c>
      <c r="X22" s="4">
        <f t="shared" si="1"/>
        <v>0</v>
      </c>
      <c r="Y22" s="75">
        <f t="shared" si="3"/>
        <v>0</v>
      </c>
      <c r="Z22" s="72"/>
      <c r="AA22" s="4"/>
    </row>
    <row r="23" spans="1:27" ht="12.75">
      <c r="A23" s="59" t="s">
        <v>31</v>
      </c>
      <c r="B23" s="7">
        <v>0</v>
      </c>
      <c r="C23" s="7">
        <v>0</v>
      </c>
      <c r="D23" s="7">
        <v>0</v>
      </c>
      <c r="E23" s="91">
        <v>0</v>
      </c>
      <c r="F23" s="91">
        <v>0</v>
      </c>
      <c r="G23" s="85"/>
      <c r="H23" s="92">
        <v>0</v>
      </c>
      <c r="I23" s="93">
        <v>0</v>
      </c>
      <c r="J23" s="94" t="s">
        <v>31</v>
      </c>
      <c r="K23" s="95"/>
      <c r="L23" s="95"/>
      <c r="M23" s="95"/>
      <c r="N23" s="91">
        <v>56.7</v>
      </c>
      <c r="O23" s="95">
        <v>0</v>
      </c>
      <c r="P23" s="90">
        <f t="shared" si="2"/>
        <v>0</v>
      </c>
      <c r="Q23" s="72"/>
      <c r="R23" s="80"/>
      <c r="S23" s="59" t="s">
        <v>31</v>
      </c>
      <c r="T23" s="4"/>
      <c r="U23" s="4"/>
      <c r="V23" s="4"/>
      <c r="W23" s="4">
        <f t="shared" si="0"/>
        <v>56.7</v>
      </c>
      <c r="X23" s="4">
        <f t="shared" si="1"/>
        <v>0</v>
      </c>
      <c r="Y23" s="75">
        <f t="shared" si="3"/>
        <v>0</v>
      </c>
      <c r="Z23" s="72"/>
      <c r="AA23" s="4"/>
    </row>
    <row r="24" spans="1:27" ht="12.75">
      <c r="A24" s="59" t="s">
        <v>32</v>
      </c>
      <c r="B24" s="7"/>
      <c r="C24" s="7"/>
      <c r="D24" s="7"/>
      <c r="E24" s="91">
        <v>638</v>
      </c>
      <c r="F24" s="91">
        <v>638</v>
      </c>
      <c r="G24" s="85">
        <f>+F24/E24</f>
        <v>1</v>
      </c>
      <c r="H24" s="92">
        <v>638</v>
      </c>
      <c r="I24" s="93">
        <v>1000</v>
      </c>
      <c r="J24" s="94" t="s">
        <v>32</v>
      </c>
      <c r="K24" s="95"/>
      <c r="L24" s="95"/>
      <c r="M24" s="95"/>
      <c r="N24" s="91">
        <v>2753.98</v>
      </c>
      <c r="O24" s="95">
        <v>300</v>
      </c>
      <c r="P24" s="90">
        <f>+O24/N24</f>
        <v>0.10893325296480004</v>
      </c>
      <c r="Q24" s="72"/>
      <c r="R24" s="80"/>
      <c r="S24" s="59" t="s">
        <v>32</v>
      </c>
      <c r="T24" s="4"/>
      <c r="U24" s="4"/>
      <c r="V24" s="4"/>
      <c r="W24" s="4">
        <f t="shared" si="0"/>
        <v>3391.98</v>
      </c>
      <c r="X24" s="4">
        <f t="shared" si="1"/>
        <v>938</v>
      </c>
      <c r="Y24" s="75">
        <f>+X24/W24</f>
        <v>0.2765346493788289</v>
      </c>
      <c r="Z24" s="72"/>
      <c r="AA24" s="4"/>
    </row>
    <row r="25" spans="1:27" ht="12.75">
      <c r="A25" s="60"/>
      <c r="B25" s="10"/>
      <c r="C25" s="10"/>
      <c r="D25" s="10"/>
      <c r="E25" s="100"/>
      <c r="F25" s="100"/>
      <c r="G25" s="100"/>
      <c r="H25" s="100"/>
      <c r="I25" s="101"/>
      <c r="J25" s="102"/>
      <c r="K25" s="103"/>
      <c r="L25" s="104"/>
      <c r="M25" s="104"/>
      <c r="N25" s="96"/>
      <c r="O25" s="103"/>
      <c r="P25" s="105"/>
      <c r="Q25" s="9"/>
      <c r="R25" s="11"/>
      <c r="S25" s="60"/>
      <c r="T25" s="10"/>
      <c r="U25" s="10"/>
      <c r="V25" s="10"/>
      <c r="W25" s="10"/>
      <c r="X25" s="10"/>
      <c r="Y25" s="76"/>
      <c r="Z25" s="9"/>
      <c r="AA25" s="10"/>
    </row>
    <row r="26" spans="1:27" ht="13.5" thickBot="1">
      <c r="A26" s="60"/>
      <c r="B26" s="12" t="s">
        <v>17</v>
      </c>
      <c r="C26" s="12"/>
      <c r="D26" s="12"/>
      <c r="E26" s="106" t="s">
        <v>20</v>
      </c>
      <c r="F26" s="106"/>
      <c r="G26" s="106"/>
      <c r="H26" s="106" t="s">
        <v>22</v>
      </c>
      <c r="I26" s="107" t="s">
        <v>21</v>
      </c>
      <c r="J26" s="102"/>
      <c r="K26" s="106" t="s">
        <v>17</v>
      </c>
      <c r="L26" s="106"/>
      <c r="M26" s="106"/>
      <c r="N26" s="108" t="s">
        <v>20</v>
      </c>
      <c r="O26" s="106"/>
      <c r="P26" s="107"/>
      <c r="Q26" s="12"/>
      <c r="R26" s="12" t="s">
        <v>22</v>
      </c>
      <c r="S26" s="60"/>
      <c r="T26" s="12" t="s">
        <v>17</v>
      </c>
      <c r="U26" s="12"/>
      <c r="V26" s="12"/>
      <c r="W26" s="12" t="s">
        <v>20</v>
      </c>
      <c r="X26" s="12"/>
      <c r="Y26" s="61"/>
      <c r="Z26" s="12"/>
      <c r="AA26" s="12" t="s">
        <v>23</v>
      </c>
    </row>
    <row r="27" spans="1:27" ht="13.5" thickBot="1">
      <c r="A27" s="13" t="s">
        <v>33</v>
      </c>
      <c r="B27" s="14">
        <f aca="true" t="shared" si="4" ref="B27:H27">SUM(B13:B26)</f>
        <v>0</v>
      </c>
      <c r="C27" s="15">
        <f t="shared" si="4"/>
        <v>0</v>
      </c>
      <c r="D27" s="15">
        <f t="shared" si="4"/>
        <v>0</v>
      </c>
      <c r="E27" s="109">
        <f>SUM(E13:E24)</f>
        <v>102366.4</v>
      </c>
      <c r="F27" s="109">
        <f>SUM(F13:F24)</f>
        <v>88091.4</v>
      </c>
      <c r="G27" s="110">
        <f>+F27/E27</f>
        <v>0.8605499460760562</v>
      </c>
      <c r="H27" s="111">
        <f t="shared" si="4"/>
        <v>2636787</v>
      </c>
      <c r="I27" s="111">
        <f>SUM(I13:I26)</f>
        <v>2845694</v>
      </c>
      <c r="J27" s="112" t="s">
        <v>33</v>
      </c>
      <c r="K27" s="109"/>
      <c r="L27" s="113"/>
      <c r="M27" s="113"/>
      <c r="N27" s="114">
        <f>SUM(N13:N24)</f>
        <v>39325.65000000001</v>
      </c>
      <c r="O27" s="109">
        <f>SUM(O13:O24)</f>
        <v>1050</v>
      </c>
      <c r="P27" s="115">
        <f>+O27/N27</f>
        <v>0.026700130830641065</v>
      </c>
      <c r="Q27" s="14"/>
      <c r="R27" s="14"/>
      <c r="S27" s="13" t="s">
        <v>33</v>
      </c>
      <c r="T27" s="14">
        <f>SUM(T13:T24)</f>
        <v>0</v>
      </c>
      <c r="U27" s="15">
        <f>SUM(U13:U24)</f>
        <v>0</v>
      </c>
      <c r="V27" s="15">
        <f>SUM(V13:V24)</f>
        <v>0</v>
      </c>
      <c r="W27" s="14">
        <f>SUM(W13:W24)</f>
        <v>141692.05</v>
      </c>
      <c r="X27" s="14">
        <f>SUM(X13:X24)</f>
        <v>89141.4</v>
      </c>
      <c r="Y27" s="40">
        <f>+X27/W27</f>
        <v>0.6291206881402309</v>
      </c>
      <c r="Z27" s="14"/>
      <c r="AA27" s="16" t="e">
        <f>SUM(AA13:AA24)</f>
        <v>#DIV/0!</v>
      </c>
    </row>
    <row r="28" spans="1:25" ht="12.75">
      <c r="A28" s="55"/>
      <c r="B28" s="18"/>
      <c r="C28" s="19"/>
      <c r="D28" s="19"/>
      <c r="E28" s="116"/>
      <c r="F28" s="116"/>
      <c r="G28" s="116"/>
      <c r="H28" s="116"/>
      <c r="I28" s="117"/>
      <c r="J28" s="102"/>
      <c r="K28" s="104"/>
      <c r="L28" s="104"/>
      <c r="M28" s="104"/>
      <c r="N28" s="96"/>
      <c r="O28" s="104"/>
      <c r="P28" s="118"/>
      <c r="S28" s="60"/>
      <c r="T28" s="9"/>
      <c r="U28" s="9"/>
      <c r="V28" s="9"/>
      <c r="W28" s="9"/>
      <c r="X28" s="9"/>
      <c r="Y28" s="66"/>
    </row>
    <row r="29" spans="1:25" ht="12.75">
      <c r="A29" s="55"/>
      <c r="B29" s="18"/>
      <c r="C29" s="19"/>
      <c r="D29" s="19"/>
      <c r="E29" s="116"/>
      <c r="F29" s="116"/>
      <c r="G29" s="116"/>
      <c r="H29" s="116"/>
      <c r="I29" s="117"/>
      <c r="J29" s="102"/>
      <c r="K29" s="104"/>
      <c r="L29" s="104"/>
      <c r="M29" s="104"/>
      <c r="N29" s="96"/>
      <c r="O29" s="104"/>
      <c r="P29" s="118"/>
      <c r="S29" s="60"/>
      <c r="T29" s="9"/>
      <c r="U29" s="9"/>
      <c r="V29" s="9"/>
      <c r="W29" s="9"/>
      <c r="X29" s="9"/>
      <c r="Y29" s="66"/>
    </row>
    <row r="30" spans="1:27" ht="12.75">
      <c r="A30" s="55" t="s">
        <v>34</v>
      </c>
      <c r="B30" s="29"/>
      <c r="C30" s="29"/>
      <c r="D30" s="29"/>
      <c r="E30" s="119"/>
      <c r="F30" s="119"/>
      <c r="G30" s="119"/>
      <c r="H30" s="119"/>
      <c r="I30" s="120"/>
      <c r="J30" s="121" t="s">
        <v>34</v>
      </c>
      <c r="K30" s="122"/>
      <c r="L30" s="122"/>
      <c r="M30" s="122"/>
      <c r="N30" s="123"/>
      <c r="O30" s="122"/>
      <c r="P30" s="124"/>
      <c r="Q30" s="2"/>
      <c r="R30" s="2"/>
      <c r="S30" s="55" t="s">
        <v>34</v>
      </c>
      <c r="T30" s="17"/>
      <c r="U30" s="17"/>
      <c r="V30" s="17"/>
      <c r="W30" s="17"/>
      <c r="X30" s="17"/>
      <c r="Y30" s="43"/>
      <c r="Z30" s="2"/>
      <c r="AA30" s="2"/>
    </row>
    <row r="31" spans="1:27" ht="15" thickBot="1">
      <c r="A31" s="56" t="s">
        <v>0</v>
      </c>
      <c r="B31" s="3" t="s">
        <v>17</v>
      </c>
      <c r="C31" s="3" t="s">
        <v>18</v>
      </c>
      <c r="D31" s="3" t="s">
        <v>19</v>
      </c>
      <c r="E31" s="125" t="s">
        <v>1</v>
      </c>
      <c r="F31" s="125" t="s">
        <v>2</v>
      </c>
      <c r="G31" s="125" t="s">
        <v>3</v>
      </c>
      <c r="H31" s="125" t="s">
        <v>22</v>
      </c>
      <c r="I31" s="126" t="s">
        <v>21</v>
      </c>
      <c r="J31" s="127" t="s">
        <v>0</v>
      </c>
      <c r="K31" s="125" t="s">
        <v>17</v>
      </c>
      <c r="L31" s="125" t="s">
        <v>18</v>
      </c>
      <c r="M31" s="125" t="s">
        <v>19</v>
      </c>
      <c r="N31" s="128" t="s">
        <v>1</v>
      </c>
      <c r="O31" s="125" t="s">
        <v>2</v>
      </c>
      <c r="P31" s="126" t="s">
        <v>3</v>
      </c>
      <c r="Q31" s="52" t="s">
        <v>21</v>
      </c>
      <c r="R31" s="78" t="s">
        <v>22</v>
      </c>
      <c r="S31" s="56" t="s">
        <v>0</v>
      </c>
      <c r="T31" s="3" t="s">
        <v>17</v>
      </c>
      <c r="U31" s="3" t="s">
        <v>18</v>
      </c>
      <c r="V31" s="3" t="s">
        <v>19</v>
      </c>
      <c r="W31" s="3" t="s">
        <v>1</v>
      </c>
      <c r="X31" s="3" t="s">
        <v>2</v>
      </c>
      <c r="Y31" s="57" t="s">
        <v>3</v>
      </c>
      <c r="Z31" s="52" t="s">
        <v>21</v>
      </c>
      <c r="AA31" s="3" t="s">
        <v>22</v>
      </c>
    </row>
    <row r="32" spans="1:27" ht="12.75">
      <c r="A32" s="63" t="s">
        <v>5</v>
      </c>
      <c r="B32" s="20"/>
      <c r="C32" s="20"/>
      <c r="D32" s="20"/>
      <c r="E32" s="89">
        <f>10438+830</f>
        <v>11268</v>
      </c>
      <c r="F32" s="89">
        <v>6520</v>
      </c>
      <c r="G32" s="85">
        <f>+F32/E32</f>
        <v>0.5786297479588215</v>
      </c>
      <c r="H32" s="129">
        <f>201040+23052</f>
        <v>224092</v>
      </c>
      <c r="I32" s="130">
        <f>206452+19650</f>
        <v>226102</v>
      </c>
      <c r="J32" s="88" t="s">
        <v>5</v>
      </c>
      <c r="K32" s="89"/>
      <c r="L32" s="89"/>
      <c r="M32" s="89"/>
      <c r="N32" s="84">
        <v>23306.68</v>
      </c>
      <c r="O32" s="89">
        <v>4494</v>
      </c>
      <c r="P32" s="90">
        <f>+O32/N32</f>
        <v>0.19282025582365228</v>
      </c>
      <c r="Q32" s="73"/>
      <c r="R32" s="79"/>
      <c r="S32" s="58" t="s">
        <v>5</v>
      </c>
      <c r="T32" s="4"/>
      <c r="U32" s="4"/>
      <c r="V32" s="4"/>
      <c r="W32" s="4">
        <f aca="true" t="shared" si="5" ref="W32:X42">+E32+N32</f>
        <v>34574.68</v>
      </c>
      <c r="X32" s="4">
        <f>+F32+O32</f>
        <v>11014</v>
      </c>
      <c r="Y32" s="75">
        <f>+X32/W32</f>
        <v>0.31855681672252645</v>
      </c>
      <c r="Z32" s="73"/>
      <c r="AA32" s="4"/>
    </row>
    <row r="33" spans="1:27" ht="12.75">
      <c r="A33" s="59" t="s">
        <v>35</v>
      </c>
      <c r="B33" s="7"/>
      <c r="C33" s="7"/>
      <c r="D33" s="7"/>
      <c r="E33" s="95">
        <f>46670+843</f>
        <v>47513</v>
      </c>
      <c r="F33" s="95">
        <f>38094+843</f>
        <v>38937</v>
      </c>
      <c r="G33" s="85">
        <f aca="true" t="shared" si="6" ref="G33:G42">+F33/E33</f>
        <v>0.8195020310230884</v>
      </c>
      <c r="H33" s="131">
        <f>638763+16632</f>
        <v>655395</v>
      </c>
      <c r="I33" s="132">
        <f>607188+17100</f>
        <v>624288</v>
      </c>
      <c r="J33" s="94" t="s">
        <v>35</v>
      </c>
      <c r="K33" s="95"/>
      <c r="L33" s="133"/>
      <c r="M33" s="95"/>
      <c r="N33" s="91">
        <v>26663.46</v>
      </c>
      <c r="O33" s="95">
        <v>18968</v>
      </c>
      <c r="P33" s="90">
        <f aca="true" t="shared" si="7" ref="P33:P41">+O33/N33</f>
        <v>0.7113855441116794</v>
      </c>
      <c r="Q33" s="74"/>
      <c r="R33" s="80"/>
      <c r="S33" s="59" t="s">
        <v>35</v>
      </c>
      <c r="T33" s="4"/>
      <c r="U33" s="4"/>
      <c r="V33" s="4"/>
      <c r="W33" s="4">
        <f t="shared" si="5"/>
        <v>74176.45999999999</v>
      </c>
      <c r="X33" s="4">
        <f t="shared" si="5"/>
        <v>57905</v>
      </c>
      <c r="Y33" s="75">
        <f aca="true" t="shared" si="8" ref="Y33:Y41">+X33/W33</f>
        <v>0.7806384936676677</v>
      </c>
      <c r="Z33" s="74"/>
      <c r="AA33" s="4"/>
    </row>
    <row r="34" spans="1:27" ht="12.75">
      <c r="A34" s="59" t="s">
        <v>7</v>
      </c>
      <c r="B34" s="7"/>
      <c r="C34" s="7"/>
      <c r="D34" s="7"/>
      <c r="E34" s="95">
        <v>16333</v>
      </c>
      <c r="F34" s="95">
        <v>16333</v>
      </c>
      <c r="G34" s="85">
        <f t="shared" si="6"/>
        <v>1</v>
      </c>
      <c r="H34" s="131">
        <v>354985</v>
      </c>
      <c r="I34" s="134">
        <v>355985</v>
      </c>
      <c r="J34" s="94" t="s">
        <v>7</v>
      </c>
      <c r="K34" s="95"/>
      <c r="L34" s="95"/>
      <c r="M34" s="95"/>
      <c r="N34" s="91">
        <v>48804.38</v>
      </c>
      <c r="O34" s="95">
        <v>1742</v>
      </c>
      <c r="P34" s="90">
        <f t="shared" si="7"/>
        <v>0.035693517671979445</v>
      </c>
      <c r="Q34" s="74"/>
      <c r="R34" s="80"/>
      <c r="S34" s="59" t="s">
        <v>7</v>
      </c>
      <c r="T34" s="4"/>
      <c r="U34" s="4"/>
      <c r="V34" s="4"/>
      <c r="W34" s="4">
        <f t="shared" si="5"/>
        <v>65137.38</v>
      </c>
      <c r="X34" s="4">
        <f t="shared" si="5"/>
        <v>18075</v>
      </c>
      <c r="Y34" s="75">
        <f t="shared" si="8"/>
        <v>0.2774904363669524</v>
      </c>
      <c r="Z34" s="74"/>
      <c r="AA34" s="4"/>
    </row>
    <row r="35" spans="1:27" ht="12.75">
      <c r="A35" s="59" t="s">
        <v>8</v>
      </c>
      <c r="B35" s="7"/>
      <c r="C35" s="7"/>
      <c r="D35" s="7"/>
      <c r="E35" s="95">
        <v>14266</v>
      </c>
      <c r="F35" s="95">
        <v>13788</v>
      </c>
      <c r="G35" s="85">
        <f t="shared" si="6"/>
        <v>0.9664937613907192</v>
      </c>
      <c r="H35" s="131">
        <v>272553</v>
      </c>
      <c r="I35" s="134">
        <v>276759</v>
      </c>
      <c r="J35" s="94" t="s">
        <v>8</v>
      </c>
      <c r="K35" s="95"/>
      <c r="L35" s="95"/>
      <c r="M35" s="95"/>
      <c r="N35" s="91">
        <v>6088.4</v>
      </c>
      <c r="O35" s="95">
        <v>584</v>
      </c>
      <c r="P35" s="90">
        <f t="shared" si="7"/>
        <v>0.09592011037382564</v>
      </c>
      <c r="Q35" s="74"/>
      <c r="R35" s="80"/>
      <c r="S35" s="59" t="s">
        <v>8</v>
      </c>
      <c r="T35" s="4"/>
      <c r="U35" s="4"/>
      <c r="V35" s="4"/>
      <c r="W35" s="4">
        <f t="shared" si="5"/>
        <v>20354.4</v>
      </c>
      <c r="X35" s="4">
        <f t="shared" si="5"/>
        <v>14372</v>
      </c>
      <c r="Y35" s="75">
        <f t="shared" si="8"/>
        <v>0.7060881185394804</v>
      </c>
      <c r="Z35" s="74"/>
      <c r="AA35" s="4"/>
    </row>
    <row r="36" spans="1:27" ht="12.75">
      <c r="A36" s="59" t="s">
        <v>11</v>
      </c>
      <c r="B36" s="7"/>
      <c r="C36" s="7"/>
      <c r="D36" s="7"/>
      <c r="E36" s="95">
        <v>1010</v>
      </c>
      <c r="F36" s="135">
        <v>60</v>
      </c>
      <c r="G36" s="85">
        <f t="shared" si="6"/>
        <v>0.0594059405940594</v>
      </c>
      <c r="H36" s="136">
        <v>10532</v>
      </c>
      <c r="I36" s="137">
        <v>10532</v>
      </c>
      <c r="J36" s="94" t="s">
        <v>11</v>
      </c>
      <c r="K36" s="95"/>
      <c r="L36" s="95"/>
      <c r="M36" s="95"/>
      <c r="N36" s="91">
        <v>700</v>
      </c>
      <c r="O36" s="95">
        <v>0</v>
      </c>
      <c r="P36" s="90">
        <f t="shared" si="7"/>
        <v>0</v>
      </c>
      <c r="Q36" s="74"/>
      <c r="R36" s="80"/>
      <c r="S36" s="59" t="s">
        <v>11</v>
      </c>
      <c r="T36" s="4"/>
      <c r="U36" s="4"/>
      <c r="V36" s="4"/>
      <c r="W36" s="4">
        <f t="shared" si="5"/>
        <v>1710</v>
      </c>
      <c r="X36" s="4">
        <f t="shared" si="5"/>
        <v>60</v>
      </c>
      <c r="Y36" s="75">
        <f t="shared" si="8"/>
        <v>0.03508771929824561</v>
      </c>
      <c r="Z36" s="74"/>
      <c r="AA36" s="4"/>
    </row>
    <row r="37" spans="1:27" ht="12.75">
      <c r="A37" s="59" t="s">
        <v>10</v>
      </c>
      <c r="B37" s="7"/>
      <c r="C37" s="7"/>
      <c r="D37" s="7"/>
      <c r="E37" s="95">
        <v>3092</v>
      </c>
      <c r="F37" s="95">
        <v>3092</v>
      </c>
      <c r="G37" s="85">
        <f t="shared" si="6"/>
        <v>1</v>
      </c>
      <c r="H37" s="131">
        <v>25447</v>
      </c>
      <c r="I37" s="134">
        <v>25447</v>
      </c>
      <c r="J37" s="94" t="s">
        <v>10</v>
      </c>
      <c r="K37" s="95"/>
      <c r="L37" s="95"/>
      <c r="M37" s="95"/>
      <c r="N37" s="91">
        <v>0</v>
      </c>
      <c r="O37" s="95">
        <v>0</v>
      </c>
      <c r="P37" s="90">
        <v>0</v>
      </c>
      <c r="Q37" s="74"/>
      <c r="R37" s="80"/>
      <c r="S37" s="59" t="s">
        <v>10</v>
      </c>
      <c r="T37" s="4"/>
      <c r="U37" s="4"/>
      <c r="V37" s="4"/>
      <c r="W37" s="4">
        <f t="shared" si="5"/>
        <v>3092</v>
      </c>
      <c r="X37" s="4">
        <f t="shared" si="5"/>
        <v>3092</v>
      </c>
      <c r="Y37" s="75">
        <f t="shared" si="8"/>
        <v>1</v>
      </c>
      <c r="Z37" s="74"/>
      <c r="AA37" s="4"/>
    </row>
    <row r="38" spans="1:27" ht="12.75">
      <c r="A38" s="59" t="s">
        <v>12</v>
      </c>
      <c r="B38" s="7"/>
      <c r="C38" s="7"/>
      <c r="D38" s="7"/>
      <c r="E38" s="95">
        <v>0</v>
      </c>
      <c r="F38" s="95">
        <v>0</v>
      </c>
      <c r="G38" s="85"/>
      <c r="H38" s="131">
        <v>0</v>
      </c>
      <c r="I38" s="134">
        <v>0</v>
      </c>
      <c r="J38" s="94" t="s">
        <v>12</v>
      </c>
      <c r="K38" s="95"/>
      <c r="L38" s="95"/>
      <c r="M38" s="95"/>
      <c r="N38" s="91">
        <v>3074.8</v>
      </c>
      <c r="O38" s="95">
        <v>0</v>
      </c>
      <c r="P38" s="90">
        <f t="shared" si="7"/>
        <v>0</v>
      </c>
      <c r="Q38" s="74"/>
      <c r="R38" s="80"/>
      <c r="S38" s="59" t="s">
        <v>12</v>
      </c>
      <c r="T38" s="4"/>
      <c r="U38" s="4"/>
      <c r="V38" s="4"/>
      <c r="W38" s="4">
        <f t="shared" si="5"/>
        <v>3074.8</v>
      </c>
      <c r="X38" s="4">
        <f t="shared" si="5"/>
        <v>0</v>
      </c>
      <c r="Y38" s="75">
        <f t="shared" si="8"/>
        <v>0</v>
      </c>
      <c r="Z38" s="74"/>
      <c r="AA38" s="4"/>
    </row>
    <row r="39" spans="1:27" ht="12.75">
      <c r="A39" s="59" t="s">
        <v>36</v>
      </c>
      <c r="B39" s="7"/>
      <c r="C39" s="7"/>
      <c r="D39" s="7"/>
      <c r="E39" s="95">
        <v>0</v>
      </c>
      <c r="F39" s="95">
        <v>0</v>
      </c>
      <c r="G39" s="85"/>
      <c r="H39" s="131">
        <v>0</v>
      </c>
      <c r="I39" s="134">
        <v>0</v>
      </c>
      <c r="J39" s="94" t="s">
        <v>36</v>
      </c>
      <c r="K39" s="95"/>
      <c r="L39" s="95"/>
      <c r="M39" s="95"/>
      <c r="N39" s="91">
        <v>900.1</v>
      </c>
      <c r="O39" s="95">
        <v>0</v>
      </c>
      <c r="P39" s="90">
        <f t="shared" si="7"/>
        <v>0</v>
      </c>
      <c r="Q39" s="74"/>
      <c r="R39" s="80"/>
      <c r="S39" s="59" t="s">
        <v>36</v>
      </c>
      <c r="T39" s="4"/>
      <c r="U39" s="4"/>
      <c r="V39" s="4"/>
      <c r="W39" s="4">
        <f t="shared" si="5"/>
        <v>900.1</v>
      </c>
      <c r="X39" s="4">
        <f t="shared" si="5"/>
        <v>0</v>
      </c>
      <c r="Y39" s="75">
        <f t="shared" si="8"/>
        <v>0</v>
      </c>
      <c r="Z39" s="74"/>
      <c r="AA39" s="4"/>
    </row>
    <row r="40" spans="1:27" ht="12.75">
      <c r="A40" s="59" t="s">
        <v>37</v>
      </c>
      <c r="B40" s="21"/>
      <c r="C40" s="21"/>
      <c r="D40" s="21"/>
      <c r="E40" s="133">
        <v>0</v>
      </c>
      <c r="F40" s="133">
        <v>0</v>
      </c>
      <c r="G40" s="85"/>
      <c r="H40" s="138">
        <v>0</v>
      </c>
      <c r="I40" s="139">
        <v>0</v>
      </c>
      <c r="J40" s="94" t="s">
        <v>38</v>
      </c>
      <c r="K40" s="95"/>
      <c r="L40" s="95"/>
      <c r="M40" s="95"/>
      <c r="N40" s="91">
        <v>3751.2</v>
      </c>
      <c r="O40" s="95">
        <v>16</v>
      </c>
      <c r="P40" s="90">
        <f t="shared" si="7"/>
        <v>0.0042653017701002344</v>
      </c>
      <c r="Q40" s="74"/>
      <c r="R40" s="80"/>
      <c r="S40" s="59" t="s">
        <v>38</v>
      </c>
      <c r="T40" s="4"/>
      <c r="U40" s="4"/>
      <c r="V40" s="4"/>
      <c r="W40" s="4">
        <f t="shared" si="5"/>
        <v>3751.2</v>
      </c>
      <c r="X40" s="4">
        <f t="shared" si="5"/>
        <v>16</v>
      </c>
      <c r="Y40" s="75">
        <f t="shared" si="8"/>
        <v>0.0042653017701002344</v>
      </c>
      <c r="Z40" s="74"/>
      <c r="AA40" s="4"/>
    </row>
    <row r="41" spans="1:27" ht="12.75">
      <c r="A41" s="59" t="s">
        <v>39</v>
      </c>
      <c r="B41" s="7"/>
      <c r="C41" s="7"/>
      <c r="D41" s="7"/>
      <c r="E41" s="95">
        <v>9001</v>
      </c>
      <c r="F41" s="95">
        <v>8910</v>
      </c>
      <c r="G41" s="85">
        <f t="shared" si="6"/>
        <v>0.9898900122208644</v>
      </c>
      <c r="H41" s="131">
        <v>149166</v>
      </c>
      <c r="I41" s="134">
        <v>181136</v>
      </c>
      <c r="J41" s="94" t="s">
        <v>39</v>
      </c>
      <c r="K41" s="95"/>
      <c r="L41" s="95"/>
      <c r="M41" s="95"/>
      <c r="N41" s="91">
        <v>1604</v>
      </c>
      <c r="O41" s="95">
        <v>0</v>
      </c>
      <c r="P41" s="90">
        <f t="shared" si="7"/>
        <v>0</v>
      </c>
      <c r="Q41" s="74"/>
      <c r="R41" s="80"/>
      <c r="S41" s="59" t="s">
        <v>39</v>
      </c>
      <c r="T41" s="4"/>
      <c r="U41" s="4"/>
      <c r="V41" s="4"/>
      <c r="W41" s="4">
        <f>+E41+N41</f>
        <v>10605</v>
      </c>
      <c r="X41" s="4">
        <f t="shared" si="5"/>
        <v>8910</v>
      </c>
      <c r="Y41" s="75">
        <f t="shared" si="8"/>
        <v>0.8401697312588402</v>
      </c>
      <c r="Z41" s="74"/>
      <c r="AA41" s="4"/>
    </row>
    <row r="42" spans="1:27" ht="12.75" hidden="1">
      <c r="A42" s="59"/>
      <c r="B42" s="7"/>
      <c r="C42" s="7"/>
      <c r="D42" s="7"/>
      <c r="E42" s="8"/>
      <c r="F42" s="8"/>
      <c r="G42" s="5" t="e">
        <f t="shared" si="6"/>
        <v>#DIV/0!</v>
      </c>
      <c r="H42" s="7"/>
      <c r="I42" s="65"/>
      <c r="J42" s="59"/>
      <c r="K42" s="8"/>
      <c r="L42" s="8"/>
      <c r="M42" s="8"/>
      <c r="N42" s="8"/>
      <c r="O42" s="8"/>
      <c r="P42" s="64"/>
      <c r="Q42" s="74"/>
      <c r="R42" s="80"/>
      <c r="S42" s="59"/>
      <c r="T42" s="4"/>
      <c r="U42" s="4"/>
      <c r="V42" s="4"/>
      <c r="W42" s="4">
        <f t="shared" si="5"/>
        <v>0</v>
      </c>
      <c r="X42" s="4"/>
      <c r="Y42" s="64"/>
      <c r="Z42" s="74"/>
      <c r="AA42" s="4"/>
    </row>
    <row r="43" spans="1:25" ht="12.75">
      <c r="A43" s="60"/>
      <c r="B43" s="9"/>
      <c r="C43" s="9"/>
      <c r="D43" s="9"/>
      <c r="E43" s="9"/>
      <c r="F43" s="9"/>
      <c r="G43" s="9"/>
      <c r="H43" s="9"/>
      <c r="I43" s="66"/>
      <c r="J43" s="60"/>
      <c r="K43" s="9"/>
      <c r="L43" s="9"/>
      <c r="M43" s="9"/>
      <c r="N43" s="9"/>
      <c r="O43" s="9"/>
      <c r="P43" s="66"/>
      <c r="S43" s="60"/>
      <c r="T43" s="9"/>
      <c r="U43" s="9"/>
      <c r="V43" s="9"/>
      <c r="W43" s="9"/>
      <c r="X43" s="9"/>
      <c r="Y43" s="66"/>
    </row>
    <row r="44" spans="1:25" ht="12.75">
      <c r="A44" s="67"/>
      <c r="B44" s="68"/>
      <c r="C44" s="68"/>
      <c r="D44" s="68"/>
      <c r="E44" s="68"/>
      <c r="F44" s="68"/>
      <c r="G44" s="68"/>
      <c r="H44" s="68"/>
      <c r="I44" s="69"/>
      <c r="J44" s="60"/>
      <c r="K44" s="9"/>
      <c r="L44" s="9"/>
      <c r="M44" s="9"/>
      <c r="N44" s="9"/>
      <c r="O44" s="9"/>
      <c r="P44" s="66"/>
      <c r="S44" s="60"/>
      <c r="T44" s="9"/>
      <c r="U44" s="9"/>
      <c r="V44" s="9"/>
      <c r="W44" s="9"/>
      <c r="X44" s="9"/>
      <c r="Y44" s="66"/>
    </row>
    <row r="45" spans="1:27" ht="13.5" thickBot="1">
      <c r="A45" s="67"/>
      <c r="B45" s="12" t="s">
        <v>17</v>
      </c>
      <c r="C45" s="12"/>
      <c r="D45" s="12"/>
      <c r="E45" s="12" t="s">
        <v>20</v>
      </c>
      <c r="F45" s="12"/>
      <c r="G45" s="12"/>
      <c r="H45" s="12" t="s">
        <v>22</v>
      </c>
      <c r="I45" s="61" t="s">
        <v>21</v>
      </c>
      <c r="J45" s="60"/>
      <c r="K45" s="12" t="s">
        <v>17</v>
      </c>
      <c r="L45" s="12"/>
      <c r="M45" s="9"/>
      <c r="N45" s="12" t="s">
        <v>20</v>
      </c>
      <c r="O45" s="12"/>
      <c r="P45" s="61"/>
      <c r="Q45" s="12"/>
      <c r="R45" s="12" t="s">
        <v>22</v>
      </c>
      <c r="S45" s="60"/>
      <c r="T45" s="12" t="s">
        <v>17</v>
      </c>
      <c r="U45" s="12"/>
      <c r="V45" s="12"/>
      <c r="W45" s="12" t="s">
        <v>20</v>
      </c>
      <c r="X45" s="12"/>
      <c r="Y45" s="61"/>
      <c r="Z45" s="12"/>
      <c r="AA45" s="12" t="s">
        <v>23</v>
      </c>
    </row>
    <row r="46" spans="1:27" ht="13.5" thickBot="1">
      <c r="A46" s="13" t="s">
        <v>40</v>
      </c>
      <c r="B46" s="14">
        <f aca="true" t="shared" si="9" ref="B46:I46">SUM(B32:B42)</f>
        <v>0</v>
      </c>
      <c r="C46" s="15">
        <f t="shared" si="9"/>
        <v>0</v>
      </c>
      <c r="D46" s="15">
        <f t="shared" si="9"/>
        <v>0</v>
      </c>
      <c r="E46" s="14">
        <f t="shared" si="9"/>
        <v>102483</v>
      </c>
      <c r="F46" s="14">
        <f t="shared" si="9"/>
        <v>87640</v>
      </c>
      <c r="G46" s="35">
        <f>+F46/E46</f>
        <v>0.8551662226905926</v>
      </c>
      <c r="H46" s="48">
        <f>SUM(H32:H42)</f>
        <v>1692170</v>
      </c>
      <c r="I46" s="16">
        <f t="shared" si="9"/>
        <v>1700249</v>
      </c>
      <c r="J46" s="13" t="s">
        <v>40</v>
      </c>
      <c r="K46" s="14">
        <f>SUM(K32:K42)</f>
        <v>0</v>
      </c>
      <c r="L46" s="15">
        <f>SUM(L32:L42)</f>
        <v>0</v>
      </c>
      <c r="M46" s="15">
        <f>SUM(M32:M42)</f>
        <v>0</v>
      </c>
      <c r="N46" s="14">
        <f>SUM(N32:N42)</f>
        <v>114893.01999999999</v>
      </c>
      <c r="O46" s="14">
        <f>SUM(O32:O42)</f>
        <v>25804</v>
      </c>
      <c r="P46" s="40">
        <f>+O46/N46</f>
        <v>0.22459153741454443</v>
      </c>
      <c r="Q46" s="14"/>
      <c r="R46" s="14">
        <f>SUM(R32:R42)</f>
        <v>0</v>
      </c>
      <c r="S46" s="13" t="s">
        <v>40</v>
      </c>
      <c r="T46" s="14">
        <f>SUM(T32:T42)</f>
        <v>0</v>
      </c>
      <c r="U46" s="15">
        <f>SUM(U32:U42)</f>
        <v>0</v>
      </c>
      <c r="V46" s="15">
        <f>SUM(V32:V42)</f>
        <v>0</v>
      </c>
      <c r="W46" s="14">
        <f>SUM(W32:W42)</f>
        <v>217376.02</v>
      </c>
      <c r="X46" s="14">
        <f>SUM(X32:X42)</f>
        <v>113444</v>
      </c>
      <c r="Y46" s="40">
        <f>+X46/W46</f>
        <v>0.5218790922752197</v>
      </c>
      <c r="Z46" s="14"/>
      <c r="AA46" s="16">
        <f>SUM(AA32:AA42)</f>
        <v>0</v>
      </c>
    </row>
    <row r="47" spans="1:25" ht="12.75">
      <c r="A47" s="70"/>
      <c r="B47" s="18"/>
      <c r="C47" s="19"/>
      <c r="D47" s="19"/>
      <c r="E47" s="18"/>
      <c r="F47" s="18"/>
      <c r="G47" s="18"/>
      <c r="H47" s="18"/>
      <c r="I47" s="62"/>
      <c r="J47" s="60"/>
      <c r="K47" s="9"/>
      <c r="L47" s="9"/>
      <c r="M47" s="9"/>
      <c r="N47" s="9"/>
      <c r="O47" s="9"/>
      <c r="P47" s="66"/>
      <c r="S47" s="70"/>
      <c r="T47" s="9"/>
      <c r="U47" s="9"/>
      <c r="V47" s="9"/>
      <c r="W47" s="9"/>
      <c r="X47" s="9"/>
      <c r="Y47" s="66"/>
    </row>
    <row r="48" spans="1:25" ht="12.75">
      <c r="A48" s="55"/>
      <c r="B48" s="18"/>
      <c r="C48" s="19"/>
      <c r="D48" s="19"/>
      <c r="E48" s="18"/>
      <c r="F48" s="18"/>
      <c r="G48" s="18"/>
      <c r="H48" s="18"/>
      <c r="I48" s="62"/>
      <c r="J48" s="60"/>
      <c r="K48" s="9"/>
      <c r="L48" s="9"/>
      <c r="M48" s="9"/>
      <c r="N48" s="9"/>
      <c r="O48" s="9"/>
      <c r="P48" s="66"/>
      <c r="S48" s="60"/>
      <c r="T48" s="9"/>
      <c r="U48" s="9"/>
      <c r="V48" s="9"/>
      <c r="W48" s="9"/>
      <c r="X48" s="9"/>
      <c r="Y48" s="66"/>
    </row>
    <row r="49" spans="1:25" ht="13.5" thickBot="1">
      <c r="A49" s="60"/>
      <c r="B49" s="9"/>
      <c r="C49" s="9"/>
      <c r="D49" s="9"/>
      <c r="E49" s="9"/>
      <c r="F49" s="9"/>
      <c r="G49" s="9"/>
      <c r="H49" s="9"/>
      <c r="I49" s="66"/>
      <c r="J49" s="60"/>
      <c r="K49" s="9"/>
      <c r="L49" s="9"/>
      <c r="M49" s="9"/>
      <c r="N49" s="9"/>
      <c r="O49" s="9"/>
      <c r="P49" s="66"/>
      <c r="S49" s="60"/>
      <c r="T49" s="9"/>
      <c r="U49" s="9"/>
      <c r="V49" s="9"/>
      <c r="W49" s="9"/>
      <c r="X49" s="9"/>
      <c r="Y49" s="66"/>
    </row>
    <row r="50" spans="1:27" ht="15" thickBot="1">
      <c r="A50" s="22" t="s">
        <v>41</v>
      </c>
      <c r="B50" s="23" t="s">
        <v>17</v>
      </c>
      <c r="C50" s="24" t="s">
        <v>18</v>
      </c>
      <c r="D50" s="39" t="s">
        <v>19</v>
      </c>
      <c r="E50" s="44" t="s">
        <v>20</v>
      </c>
      <c r="F50" s="25"/>
      <c r="G50" s="25"/>
      <c r="H50" s="24" t="s">
        <v>22</v>
      </c>
      <c r="I50" s="47" t="s">
        <v>21</v>
      </c>
      <c r="J50" s="22" t="s">
        <v>41</v>
      </c>
      <c r="K50" s="27" t="s">
        <v>17</v>
      </c>
      <c r="L50" s="24" t="s">
        <v>18</v>
      </c>
      <c r="M50" s="39" t="s">
        <v>19</v>
      </c>
      <c r="N50" s="44" t="s">
        <v>20</v>
      </c>
      <c r="O50" s="25"/>
      <c r="P50" s="47"/>
      <c r="Q50" s="27" t="s">
        <v>21</v>
      </c>
      <c r="R50" s="39" t="s">
        <v>22</v>
      </c>
      <c r="S50" s="22" t="s">
        <v>41</v>
      </c>
      <c r="T50" s="27" t="s">
        <v>17</v>
      </c>
      <c r="U50" s="24" t="s">
        <v>18</v>
      </c>
      <c r="V50" s="39" t="s">
        <v>19</v>
      </c>
      <c r="W50" s="44" t="s">
        <v>20</v>
      </c>
      <c r="X50" s="45"/>
      <c r="Y50" s="46"/>
      <c r="Z50" s="27" t="s">
        <v>21</v>
      </c>
      <c r="AA50" s="26" t="s">
        <v>21</v>
      </c>
    </row>
    <row r="51" spans="1:27" ht="15.75">
      <c r="A51" s="28" t="s">
        <v>42</v>
      </c>
      <c r="B51" s="29">
        <f>SUM(B27)+B46</f>
        <v>0</v>
      </c>
      <c r="C51" s="30">
        <f>SUM(C27)+C46</f>
        <v>0</v>
      </c>
      <c r="D51" s="30">
        <f>SUM(D27)+D46</f>
        <v>0</v>
      </c>
      <c r="E51" s="83">
        <f>SUM(E27+E46)</f>
        <v>204849.4</v>
      </c>
      <c r="F51" s="29">
        <f>SUM(F27+F46)</f>
        <v>175731.4</v>
      </c>
      <c r="G51" s="41">
        <f>+F51/E51</f>
        <v>0.8578565521793083</v>
      </c>
      <c r="H51" s="49">
        <f>SUM(H27+H46)</f>
        <v>4328957</v>
      </c>
      <c r="I51" s="31">
        <f>SUM(I27+I46)</f>
        <v>4545943</v>
      </c>
      <c r="J51" s="28" t="s">
        <v>42</v>
      </c>
      <c r="K51" s="29">
        <f>SUM(K46+K27)</f>
        <v>0</v>
      </c>
      <c r="L51" s="30">
        <f>SUM(L46+L27)</f>
        <v>0</v>
      </c>
      <c r="M51" s="30">
        <f>SUM(M46+M27)</f>
        <v>0</v>
      </c>
      <c r="N51" s="82">
        <f>SUM(N46+N27)</f>
        <v>154218.66999999998</v>
      </c>
      <c r="O51" s="29">
        <f>SUM(O46+O27)</f>
        <v>26854</v>
      </c>
      <c r="P51" s="77">
        <f>+O51/N51</f>
        <v>0.17412937097693815</v>
      </c>
      <c r="Q51" s="29"/>
      <c r="R51" s="29">
        <f>SUM(R46+R27)</f>
        <v>0</v>
      </c>
      <c r="S51" s="28" t="s">
        <v>42</v>
      </c>
      <c r="T51" s="29">
        <f>T46+T27</f>
        <v>0</v>
      </c>
      <c r="U51" s="29">
        <f>U46+U27</f>
        <v>0</v>
      </c>
      <c r="V51" s="29">
        <f>V46+V27</f>
        <v>0</v>
      </c>
      <c r="W51" s="81">
        <f>W46+W27</f>
        <v>359068.06999999995</v>
      </c>
      <c r="X51" s="36">
        <f>X46+X27</f>
        <v>202585.4</v>
      </c>
      <c r="Y51" s="51">
        <f>+X51/W51</f>
        <v>0.5641977578234679</v>
      </c>
      <c r="Z51" s="36"/>
      <c r="AA51" s="37" t="e">
        <f>AA46+AA27</f>
        <v>#DIV/0!</v>
      </c>
    </row>
    <row r="52" spans="1:27" ht="13.5" thickBot="1">
      <c r="A52" s="32" t="s">
        <v>43</v>
      </c>
      <c r="B52" s="33"/>
      <c r="C52" s="33"/>
      <c r="D52" s="33"/>
      <c r="E52" s="38"/>
      <c r="F52" s="33"/>
      <c r="G52" s="33"/>
      <c r="H52" s="50"/>
      <c r="I52" s="34"/>
      <c r="J52" s="32" t="s">
        <v>44</v>
      </c>
      <c r="K52" s="33"/>
      <c r="L52" s="33"/>
      <c r="M52" s="33"/>
      <c r="N52" s="33"/>
      <c r="O52" s="33"/>
      <c r="P52" s="34"/>
      <c r="Q52" s="33"/>
      <c r="R52" s="33"/>
      <c r="S52" s="32" t="s">
        <v>45</v>
      </c>
      <c r="T52" s="33"/>
      <c r="U52" s="33"/>
      <c r="V52" s="33"/>
      <c r="W52" s="38"/>
      <c r="X52" s="33"/>
      <c r="Y52" s="34"/>
      <c r="Z52" s="33"/>
      <c r="AA52" s="34"/>
    </row>
  </sheetData>
  <sheetProtection/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68" r:id="rId2"/>
  <colBreaks count="2" manualBreakCount="2">
    <brk id="9" min="6" max="52" man="1"/>
    <brk id="18" min="6" max="5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X042322</dc:creator>
  <cp:keywords/>
  <dc:description/>
  <cp:lastModifiedBy>Saray Aguinaga Alzarte</cp:lastModifiedBy>
  <cp:lastPrinted>2013-01-28T07:30:07Z</cp:lastPrinted>
  <dcterms:created xsi:type="dcterms:W3CDTF">2011-05-31T07:22:19Z</dcterms:created>
  <dcterms:modified xsi:type="dcterms:W3CDTF">2017-06-14T13:27:10Z</dcterms:modified>
  <cp:category/>
  <cp:version/>
  <cp:contentType/>
  <cp:contentStatus/>
</cp:coreProperties>
</file>