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<sst xmlns="http://schemas.openxmlformats.org/spreadsheetml/2006/main" count="103" uniqueCount="35">
  <si>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</si>
  <si>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</si>
  <si>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</si>
  <si>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</si>
  <si>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</si>
  <si>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</si>
  <si>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</si>
  <si>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</si>
  <si>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</si>
  <si>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</si>
  <si>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</si>
  <si>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</si>
  <si>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</si>
  <si>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</si>
  <si>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</si>
  <si>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</si>
  <si>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</si>
  <si>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</si>
  <si>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</si>
  <si>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</si>
  <si>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</si>
  <si>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</si>
  <si>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</si>
  <si>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</si>
  <si>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</si>
  <si>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</si>
  <si>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</si>
  <si>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</si>
  <si>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</si>
  <si>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</si>
  <si>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</si>
  <si>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INF 55/2017</t>
  </si>
  <si>
    <t>(Mayo 2017 -Mayo 2016)</t>
  </si>
  <si>
    <t>(Mayo 2017 - Mayo 2016)</t>
  </si>
  <si>
    <t>Agencias Pamplona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</si>
</sst>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i/>
      <sz val="8"/>
      <name val="MS Sans Serif"/>
      <family val="2"/>
    </font>
    <font>
      <sz val="10.75"/>
      <color indexed="8"/>
      <name val="Arial"/>
      <family val="0"/>
    </font>
    <font>
      <sz val="6"/>
      <color indexed="8"/>
      <name val="Arial"/>
      <family val="0"/>
    </font>
    <font>
      <sz val="5.75"/>
      <color indexed="8"/>
      <name val="Arial"/>
      <family val="0"/>
    </font>
    <font>
      <sz val="9"/>
      <color indexed="8"/>
      <name val="Arial"/>
      <family val="0"/>
    </font>
    <font>
      <sz val="5.6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3" fontId="15" fillId="33" borderId="11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7" fontId="15" fillId="34" borderId="13" xfId="0" applyNumberFormat="1" applyFont="1" applyFill="1" applyBorder="1" applyAlignment="1">
      <alignment horizontal="center"/>
    </xf>
    <xf numFmtId="17" fontId="20" fillId="34" borderId="11" xfId="0" applyNumberFormat="1" applyFont="1" applyFill="1" applyBorder="1" applyAlignment="1">
      <alignment horizontal="center" wrapText="1"/>
    </xf>
    <xf numFmtId="17" fontId="21" fillId="34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34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10" fontId="22" fillId="0" borderId="11" xfId="54" applyNumberFormat="1" applyFont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34" borderId="11" xfId="54" applyNumberFormat="1" applyFont="1" applyFill="1" applyBorder="1" applyAlignment="1">
      <alignment/>
    </xf>
    <xf numFmtId="10" fontId="18" fillId="0" borderId="11" xfId="54" applyNumberFormat="1" applyFont="1" applyBorder="1" applyAlignment="1">
      <alignment/>
    </xf>
    <xf numFmtId="0" fontId="0" fillId="0" borderId="0" xfId="0" applyAlignment="1">
      <alignment horizontal="left"/>
    </xf>
    <xf numFmtId="17" fontId="20" fillId="34" borderId="15" xfId="0" applyNumberFormat="1" applyFont="1" applyFill="1" applyBorder="1" applyAlignment="1">
      <alignment horizontal="center" wrapText="1"/>
    </xf>
    <xf numFmtId="17" fontId="21" fillId="34" borderId="15" xfId="0" applyNumberFormat="1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/>
    </xf>
    <xf numFmtId="3" fontId="17" fillId="33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(Mayo 2017- Mayo 2016)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15"/>
          <c:w val="0.870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Agencias!$F$37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Agencias!$F$38:$F$48</c:f>
              <c:numCache/>
            </c:numRef>
          </c:val>
        </c:ser>
        <c:ser>
          <c:idx val="1"/>
          <c:order val="1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Agencias!$F$52:$F$62</c:f>
              <c:numCache/>
            </c:numRef>
          </c:val>
        </c:ser>
        <c:axId val="66170006"/>
        <c:axId val="58659143"/>
      </c:barChart>
      <c:catAx>
        <c:axId val="66170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9143"/>
        <c:crosses val="autoZero"/>
        <c:auto val="1"/>
        <c:lblOffset val="100"/>
        <c:tickLblSkip val="1"/>
        <c:noMultiLvlLbl val="0"/>
      </c:catAx>
      <c:valAx>
        <c:axId val="58659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4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615"/>
          <c:w val="0.095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Mayo 2017 - Mayo 2016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59175"/>
          <c:w val="0.833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Agencias!$F$88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Agencias!$F$89:$F$99</c:f>
              <c:numCache/>
            </c:numRef>
          </c:val>
        </c:ser>
        <c:ser>
          <c:idx val="1"/>
          <c:order val="1"/>
          <c:tx>
            <c:strRef>
              <c:f>Agencias!$F$102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Agencias!$F$103:$F$113</c:f>
              <c:numCache/>
            </c:numRef>
          </c:val>
        </c:ser>
        <c:axId val="58170240"/>
        <c:axId val="53770113"/>
      </c:barChart>
      <c:catAx>
        <c:axId val="5817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113"/>
        <c:crosses val="autoZero"/>
        <c:auto val="1"/>
        <c:lblOffset val="100"/>
        <c:tickLblSkip val="1"/>
        <c:noMultiLvlLbl val="0"/>
      </c:catAx>
      <c:valAx>
        <c:axId val="53770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6425"/>
          <c:w val="0.115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Mayo 2017- Mayo 2016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15375"/>
          <c:w val="0.9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/>
            </c:numRef>
          </c:val>
        </c:ser>
        <c:axId val="14168970"/>
        <c:axId val="60411867"/>
      </c:bar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1867"/>
        <c:crosses val="autoZero"/>
        <c:auto val="1"/>
        <c:lblOffset val="100"/>
        <c:tickLblSkip val="1"/>
        <c:noMultiLvlLbl val="0"/>
      </c:catAx>
      <c:valAx>
        <c:axId val="60411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(Mayo 2017-Abril 2017)</a:t>
            </a:r>
          </a:p>
        </c:rich>
      </c:tx>
      <c:layout>
        <c:manualLayout>
          <c:xMode val="factor"/>
          <c:yMode val="factor"/>
          <c:x val="-0.03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875"/>
          <c:w val="0.81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Agencias!$F$51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Agencias!$F$52:$F$62</c:f>
              <c:numCache/>
            </c:numRef>
          </c:val>
        </c:ser>
        <c:ser>
          <c:idx val="1"/>
          <c:order val="1"/>
          <c:tx>
            <c:strRef>
              <c:f>Agencias!$E$51</c:f>
              <c:strCache>
                <c:ptCount val="1"/>
                <c:pt idx="0">
                  <c:v>abr-17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Agencias!$E$52:$E$62</c:f>
              <c:numCache/>
            </c:numRef>
          </c:val>
        </c:ser>
        <c:axId val="6835892"/>
        <c:axId val="61523029"/>
      </c:barChart>
      <c:catAx>
        <c:axId val="683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029"/>
        <c:crosses val="autoZero"/>
        <c:auto val="1"/>
        <c:lblOffset val="100"/>
        <c:tickLblSkip val="1"/>
        <c:noMultiLvlLbl val="0"/>
      </c:catAx>
      <c:valAx>
        <c:axId val="61523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45025"/>
          <c:w val="0.115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Mayo 2017- Abril 2017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5225"/>
          <c:w val="0.977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Agencias!$O$52:$O$63</c:f>
              <c:numCache/>
            </c:numRef>
          </c:val>
        </c:ser>
        <c:axId val="16836350"/>
        <c:axId val="17309423"/>
      </c:barChart>
      <c:catAx>
        <c:axId val="16836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9423"/>
        <c:crosses val="autoZero"/>
        <c:auto val="1"/>
        <c:lblOffset val="100"/>
        <c:tickLblSkip val="1"/>
        <c:noMultiLvlLbl val="0"/>
      </c:catAx>
      <c:valAx>
        <c:axId val="17309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0.08425</cdr:y>
    </cdr:from>
    <cdr:to>
      <cdr:x>0.252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238125"/>
          <a:ext cx="1038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2316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1116925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1078825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2605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9922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7358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183975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Layout" zoomScaleSheetLayoutView="100" workbookViewId="0" topLeftCell="A123">
      <selection activeCell="L171" sqref="L171:N171"/>
    </sheetView>
  </sheetViews>
  <sheetFormatPr defaultColWidth="11.421875" defaultRowHeight="12.75"/>
  <cols>
    <col min="1" max="2" width="12.7109375" style="0" customWidth="1"/>
    <col min="3" max="5" width="9.28125" style="0" customWidth="1"/>
    <col min="6" max="7" width="11.42187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31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20.25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33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/>
      <c r="H52" s="38"/>
      <c r="I52" s="38"/>
      <c r="J52" s="33"/>
      <c r="K52" s="40"/>
      <c r="L52" s="41"/>
      <c r="M52" s="38"/>
      <c r="N52" s="42">
        <f>F52-E52</f>
        <v>-52</v>
      </c>
      <c r="O52" s="52">
        <f>N52/E52</f>
        <v>-0.05549626467449306</v>
      </c>
      <c r="P52" s="42">
        <f>F52-F38</f>
        <v>-144</v>
      </c>
      <c r="Q52" s="52">
        <f>P52/F38</f>
        <v>-0.13994169096209913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/>
      <c r="H53" s="38"/>
      <c r="I53" s="38"/>
      <c r="J53" s="33"/>
      <c r="K53" s="40"/>
      <c r="L53" s="41"/>
      <c r="M53" s="38"/>
      <c r="N53" s="42">
        <f aca="true" t="shared" si="0" ref="N53:N63">F53-E53</f>
        <v>-61</v>
      </c>
      <c r="O53" s="52">
        <f aca="true" t="shared" si="1" ref="O53:O63">N53/E53</f>
        <v>-0.07682619647355164</v>
      </c>
      <c r="P53" s="42">
        <f aca="true" t="shared" si="2" ref="P53:P63">F53-F39</f>
        <v>-145</v>
      </c>
      <c r="Q53" s="52">
        <f aca="true" t="shared" si="3" ref="Q53:Q63">P53/F39</f>
        <v>-0.16514806378132119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/>
      <c r="H54" s="39"/>
      <c r="I54" s="39"/>
      <c r="J54" s="39"/>
      <c r="K54" s="39"/>
      <c r="L54" s="39"/>
      <c r="M54" s="39"/>
      <c r="N54" s="42">
        <f t="shared" si="0"/>
        <v>-812</v>
      </c>
      <c r="O54" s="52">
        <f t="shared" si="1"/>
        <v>-0.035140866404119966</v>
      </c>
      <c r="P54" s="42">
        <f t="shared" si="2"/>
        <v>-2314</v>
      </c>
      <c r="Q54" s="52">
        <f t="shared" si="3"/>
        <v>-0.09403063919704173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/>
      <c r="H55" s="38"/>
      <c r="I55" s="38"/>
      <c r="J55" s="33"/>
      <c r="K55" s="40"/>
      <c r="L55" s="33"/>
      <c r="M55" s="38"/>
      <c r="N55" s="42">
        <f t="shared" si="0"/>
        <v>-357</v>
      </c>
      <c r="O55" s="52">
        <f t="shared" si="1"/>
        <v>-0.03701783492326835</v>
      </c>
      <c r="P55" s="42">
        <f t="shared" si="2"/>
        <v>-1015</v>
      </c>
      <c r="Q55" s="52">
        <f t="shared" si="3"/>
        <v>-0.09852455833818675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/>
      <c r="H56" s="38"/>
      <c r="I56" s="38"/>
      <c r="J56" s="33"/>
      <c r="K56" s="40"/>
      <c r="L56" s="33"/>
      <c r="M56" s="38"/>
      <c r="N56" s="42">
        <f t="shared" si="0"/>
        <v>-203</v>
      </c>
      <c r="O56" s="52">
        <f t="shared" si="1"/>
        <v>-0.04086974028588685</v>
      </c>
      <c r="P56" s="42">
        <f t="shared" si="2"/>
        <v>-581</v>
      </c>
      <c r="Q56" s="52">
        <f t="shared" si="3"/>
        <v>-0.10869971936389149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/>
      <c r="H57" s="38"/>
      <c r="I57" s="38"/>
      <c r="J57" s="33"/>
      <c r="K57" s="40"/>
      <c r="L57" s="33"/>
      <c r="M57" s="38"/>
      <c r="N57" s="42">
        <f t="shared" si="0"/>
        <v>-252</v>
      </c>
      <c r="O57" s="52">
        <f t="shared" si="1"/>
        <v>-0.029661016949152543</v>
      </c>
      <c r="P57" s="42">
        <f t="shared" si="2"/>
        <v>-718</v>
      </c>
      <c r="Q57" s="52">
        <f t="shared" si="3"/>
        <v>-0.08011604552555233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/>
      <c r="H58" s="38"/>
      <c r="I58" s="38"/>
      <c r="J58" s="33"/>
      <c r="K58" s="40"/>
      <c r="L58" s="33"/>
      <c r="M58" s="38"/>
      <c r="N58" s="42">
        <f t="shared" si="0"/>
        <v>-347</v>
      </c>
      <c r="O58" s="52">
        <f t="shared" si="1"/>
        <v>-0.051430265303097675</v>
      </c>
      <c r="P58" s="42">
        <f t="shared" si="2"/>
        <v>-979</v>
      </c>
      <c r="Q58" s="52">
        <f t="shared" si="3"/>
        <v>-0.1326738040384876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/>
      <c r="H59" s="38"/>
      <c r="I59" s="38"/>
      <c r="J59" s="33"/>
      <c r="K59" s="40"/>
      <c r="L59" s="33"/>
      <c r="M59" s="38"/>
      <c r="N59" s="42">
        <f t="shared" si="0"/>
        <v>-79</v>
      </c>
      <c r="O59" s="52">
        <f t="shared" si="1"/>
        <v>-0.08856502242152467</v>
      </c>
      <c r="P59" s="42">
        <f t="shared" si="2"/>
        <v>-107</v>
      </c>
      <c r="Q59" s="52">
        <f t="shared" si="3"/>
        <v>-0.11630434782608695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/>
      <c r="H60" s="38"/>
      <c r="I60" s="38"/>
      <c r="J60" s="33"/>
      <c r="K60" s="40"/>
      <c r="L60" s="33"/>
      <c r="M60" s="38"/>
      <c r="N60" s="42">
        <f t="shared" si="0"/>
        <v>-50</v>
      </c>
      <c r="O60" s="52">
        <f t="shared" si="1"/>
        <v>-0.03731343283582089</v>
      </c>
      <c r="P60" s="42">
        <f t="shared" si="2"/>
        <v>-100</v>
      </c>
      <c r="Q60" s="52">
        <f t="shared" si="3"/>
        <v>-0.07194244604316546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/>
      <c r="H61" s="38"/>
      <c r="I61" s="38"/>
      <c r="J61" s="33"/>
      <c r="K61" s="40"/>
      <c r="L61" s="33"/>
      <c r="M61" s="38"/>
      <c r="N61" s="42">
        <f t="shared" si="0"/>
        <v>-132</v>
      </c>
      <c r="O61" s="52">
        <f t="shared" si="1"/>
        <v>-0.06030150753768844</v>
      </c>
      <c r="P61" s="42">
        <f t="shared" si="2"/>
        <v>-308</v>
      </c>
      <c r="Q61" s="52">
        <f t="shared" si="3"/>
        <v>-0.13023255813953488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/>
      <c r="H62" s="38"/>
      <c r="I62" s="38"/>
      <c r="J62" s="33"/>
      <c r="K62" s="40"/>
      <c r="L62" s="41"/>
      <c r="M62" s="38"/>
      <c r="N62" s="42">
        <f t="shared" si="0"/>
        <v>-69</v>
      </c>
      <c r="O62" s="52">
        <f t="shared" si="1"/>
        <v>-0.02912621359223301</v>
      </c>
      <c r="P62" s="42">
        <f t="shared" si="2"/>
        <v>-305</v>
      </c>
      <c r="Q62" s="52">
        <f t="shared" si="3"/>
        <v>-0.11708253358925144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/>
      <c r="H63" s="32"/>
      <c r="I63" s="32"/>
      <c r="J63" s="32"/>
      <c r="K63" s="32"/>
      <c r="L63" s="32"/>
      <c r="M63" s="32"/>
      <c r="N63" s="32">
        <f t="shared" si="0"/>
        <v>-1602</v>
      </c>
      <c r="O63" s="55">
        <f t="shared" si="1"/>
        <v>-0.041745928338762214</v>
      </c>
      <c r="P63" s="32">
        <f t="shared" si="2"/>
        <v>-4402</v>
      </c>
      <c r="Q63" s="55">
        <f t="shared" si="3"/>
        <v>-0.10690953248330297</v>
      </c>
      <c r="R63" s="44"/>
    </row>
    <row r="64" ht="11.25" customHeight="1" thickBot="1"/>
    <row r="65" spans="1:8" ht="14.25" thickBot="1" thickTop="1">
      <c r="A65" s="49"/>
      <c r="B65" s="77" t="s">
        <v>22</v>
      </c>
      <c r="C65" s="78"/>
      <c r="D65" s="78"/>
      <c r="E65" s="50"/>
      <c r="F65" s="77" t="s">
        <v>21</v>
      </c>
      <c r="G65" s="78"/>
      <c r="H65" s="78"/>
    </row>
    <row r="66" spans="2:19" ht="14.25" thickBot="1" thickTop="1">
      <c r="B66" s="61" t="s">
        <v>18</v>
      </c>
      <c r="C66" s="60" t="s">
        <v>23</v>
      </c>
      <c r="D66" s="60" t="s">
        <v>24</v>
      </c>
      <c r="F66" s="61" t="s">
        <v>18</v>
      </c>
      <c r="G66" s="60" t="s">
        <v>23</v>
      </c>
      <c r="H66" s="60" t="s">
        <v>24</v>
      </c>
      <c r="Q66" s="50"/>
      <c r="R66" s="50"/>
      <c r="S66" s="50"/>
    </row>
    <row r="67" spans="2:19" ht="13.5" customHeight="1" thickBot="1" thickTop="1">
      <c r="B67" s="69" t="str">
        <f>VLOOKUP(1,Hoja1!$A$16:$D$26,2,FALSE)</f>
        <v>Santesteban</v>
      </c>
      <c r="C67" s="70">
        <f>VLOOKUP(1,Hoja1!$A$16:$D$26,4,FALSE)</f>
        <v>-0.08856502242152467</v>
      </c>
      <c r="D67" s="71">
        <f>VLOOKUP(1,Hoja1!$A$16:$D$26,3,FALSE)</f>
        <v>-79</v>
      </c>
      <c r="F67" s="74" t="str">
        <f>VLOOKUP(1,Hoja1!$A$2:$B$12,2,FALSE)</f>
        <v>Aoiz</v>
      </c>
      <c r="G67" s="70">
        <f>VLOOKUP(F67,Hoja1!$B$2:$D$12,3,FALSE)</f>
        <v>-0.16514806378132119</v>
      </c>
      <c r="H67" s="54">
        <f>VLOOKUP(F67,Hoja1!$B$2:$D$12,2,FALSE)</f>
        <v>-145</v>
      </c>
      <c r="Q67" s="50"/>
      <c r="R67" s="50"/>
      <c r="S67" s="50"/>
    </row>
    <row r="68" spans="2:19" ht="13.5" customHeight="1" thickBot="1" thickTop="1">
      <c r="B68" s="71" t="str">
        <f>VLOOKUP(2,Hoja1!$A$16:$D$26,2,FALSE)</f>
        <v>Aoiz</v>
      </c>
      <c r="C68" s="72">
        <f>VLOOKUP(2,Hoja1!$A$16:$D$26,4,FALSE)</f>
        <v>-0.07682619647355164</v>
      </c>
      <c r="D68" s="74">
        <f>VLOOKUP(2,Hoja1!$A$16:$D$26,3,FALSE)</f>
        <v>-61</v>
      </c>
      <c r="F68" s="74" t="str">
        <f>VLOOKUP(2,Hoja1!$A$2:$B$12,2,FALSE)</f>
        <v>Alsasua</v>
      </c>
      <c r="G68" s="70">
        <f>VLOOKUP(F68,Hoja1!$B$2:$D$12,3,FALSE)</f>
        <v>-0.13994169096209913</v>
      </c>
      <c r="H68" s="54">
        <f>VLOOKUP(F68,Hoja1!$B$2:$D$12,2,FALSE)</f>
        <v>-144</v>
      </c>
      <c r="Q68" s="50"/>
      <c r="R68" s="50"/>
      <c r="S68" s="50"/>
    </row>
    <row r="69" spans="2:19" ht="13.5" customHeight="1" thickBot="1" thickTop="1">
      <c r="B69" s="71" t="str">
        <f>VLOOKUP(3,Hoja1!$A$16:$D$26,2,FALSE)</f>
        <v>Estella</v>
      </c>
      <c r="C69" s="73">
        <f>VLOOKUP(3,Hoja1!$A$16:$D$26,4,FALSE)</f>
        <v>-0.06030150753768844</v>
      </c>
      <c r="D69" s="75">
        <f>VLOOKUP(3,Hoja1!$A$16:$D$26,3,FALSE)</f>
        <v>-132</v>
      </c>
      <c r="F69" s="74" t="str">
        <f>VLOOKUP(3,Hoja1!$A$2:$B$12,2,FALSE)</f>
        <v>Tudela</v>
      </c>
      <c r="G69" s="70">
        <f>VLOOKUP(F69,Hoja1!$B$2:$D$12,3,FALSE)</f>
        <v>-0.1326738040384876</v>
      </c>
      <c r="H69" s="54">
        <f>VLOOKUP(F69,Hoja1!$B$2:$D$12,2,FALSE)</f>
        <v>-979</v>
      </c>
      <c r="Q69" s="50"/>
      <c r="R69" s="50"/>
      <c r="S69" s="50"/>
    </row>
    <row r="70" spans="2:19" ht="13.5" customHeight="1" thickBot="1" thickTop="1">
      <c r="B70" s="71" t="str">
        <f>VLOOKUP(4,Hoja1!$A$16:$D$26,2,FALSE)</f>
        <v>Alsasua</v>
      </c>
      <c r="C70" s="70">
        <f>VLOOKUP(4,Hoja1!$A$16:$D$26,4,FALSE)</f>
        <v>-0.05549626467449306</v>
      </c>
      <c r="D70" s="74">
        <f>VLOOKUP(4,Hoja1!$A$16:$D$26,3,FALSE)</f>
        <v>-52</v>
      </c>
      <c r="F70" s="74" t="str">
        <f>VLOOKUP(4,Hoja1!$A$2:$B$12,2,FALSE)</f>
        <v>Estella</v>
      </c>
      <c r="G70" s="70">
        <f>VLOOKUP(F70,Hoja1!$B$2:$D$12,3,FALSE)</f>
        <v>-0.13023255813953488</v>
      </c>
      <c r="H70" s="54">
        <f>VLOOKUP(F70,Hoja1!$B$2:$D$12,2,FALSE)</f>
        <v>-308</v>
      </c>
      <c r="Q70" s="50"/>
      <c r="R70" s="50"/>
      <c r="S70" s="50"/>
    </row>
    <row r="71" spans="2:19" ht="13.5" customHeight="1" thickBot="1" thickTop="1">
      <c r="B71" s="71" t="str">
        <f>VLOOKUP(5,Hoja1!$A$16:$D$26,2,FALSE)</f>
        <v>Tudela</v>
      </c>
      <c r="C71" s="72">
        <f>VLOOKUP(5,Hoja1!$A$16:$D$26,4,FALSE)</f>
        <v>-0.051430265303097675</v>
      </c>
      <c r="D71" s="75">
        <f>VLOOKUP(5,Hoja1!$A$16:$D$26,3,FALSE)</f>
        <v>-347</v>
      </c>
      <c r="F71" s="74" t="str">
        <f>VLOOKUP(5,Hoja1!$A$2:$B$12,2,FALSE)</f>
        <v>Tafalla</v>
      </c>
      <c r="G71" s="70">
        <f>VLOOKUP(F71,Hoja1!$B$2:$D$12,3,FALSE)</f>
        <v>-0.11708253358925144</v>
      </c>
      <c r="H71" s="54">
        <f>VLOOKUP(F71,Hoja1!$B$2:$D$12,2,FALSE)</f>
        <v>-305</v>
      </c>
      <c r="Q71" s="50"/>
      <c r="R71" s="50"/>
      <c r="S71" s="50"/>
    </row>
    <row r="72" spans="2:8" ht="13.5" customHeight="1" thickBot="1" thickTop="1">
      <c r="B72" s="71" t="str">
        <f>VLOOKUP(6,Hoja1!$A$16:$D$26,2,FALSE)</f>
        <v>Yamaguchi</v>
      </c>
      <c r="C72" s="73">
        <f>VLOOKUP(6,Hoja1!$A$16:$D$26,4,FALSE)</f>
        <v>-0.04086974028588685</v>
      </c>
      <c r="D72" s="71">
        <f>VLOOKUP(6,Hoja1!$A$16:$D$26,3,FALSE)</f>
        <v>-203</v>
      </c>
      <c r="F72" s="74" t="str">
        <f>VLOOKUP(6,Hoja1!$A$2:$B$12,2,FALSE)</f>
        <v>Santesteban</v>
      </c>
      <c r="G72" s="70">
        <f>VLOOKUP(F72,Hoja1!$B$2:$D$12,3,FALSE)</f>
        <v>-0.11630434782608695</v>
      </c>
      <c r="H72" s="54">
        <f>VLOOKUP(F72,Hoja1!$B$2:$D$12,2,FALSE)</f>
        <v>-107</v>
      </c>
    </row>
    <row r="73" spans="2:19" ht="13.5" customHeight="1" thickBot="1" thickTop="1">
      <c r="B73" s="71" t="str">
        <f>VLOOKUP(7,Hoja1!$A$16:$D$26,2,FALSE)</f>
        <v>Lodosa</v>
      </c>
      <c r="C73" s="73">
        <f>VLOOKUP(7,Hoja1!$A$16:$D$26,4,FALSE)</f>
        <v>-0.03731343283582089</v>
      </c>
      <c r="D73" s="71">
        <f>VLOOKUP(7,Hoja1!$A$16:$D$26,3,FALSE)</f>
        <v>-50</v>
      </c>
      <c r="F73" s="74" t="str">
        <f>VLOOKUP(7,Hoja1!$A$2:$B$12,2,FALSE)</f>
        <v>Yamaguchi</v>
      </c>
      <c r="G73" s="70">
        <f>VLOOKUP(F73,Hoja1!$B$2:$D$12,3,FALSE)</f>
        <v>-0.10869971936389149</v>
      </c>
      <c r="H73" s="54">
        <f>VLOOKUP(F73,Hoja1!$B$2:$D$12,2,FALSE)</f>
        <v>-581</v>
      </c>
      <c r="Q73" s="50"/>
      <c r="R73" s="50"/>
      <c r="S73" s="50"/>
    </row>
    <row r="74" spans="2:19" ht="13.5" customHeight="1" thickBot="1" thickTop="1">
      <c r="B74" s="71" t="str">
        <f>VLOOKUP(8,Hoja1!$A$16:$D$26,2,FALSE)</f>
        <v>Ensanche</v>
      </c>
      <c r="C74" s="73">
        <f>VLOOKUP(8,Hoja1!$A$16:$D$26,4,FALSE)</f>
        <v>-0.03701783492326835</v>
      </c>
      <c r="D74" s="71">
        <f>VLOOKUP(8,Hoja1!$A$16:$D$26,3,FALSE)</f>
        <v>-357</v>
      </c>
      <c r="F74" s="74" t="str">
        <f>VLOOKUP(8,Hoja1!$A$2:$B$12,2,FALSE)</f>
        <v>Ensanche</v>
      </c>
      <c r="G74" s="70">
        <f>VLOOKUP(F74,Hoja1!$B$2:$D$12,3,FALSE)</f>
        <v>-0.09852455833818675</v>
      </c>
      <c r="H74" s="54">
        <f>VLOOKUP(F74,Hoja1!$B$2:$D$12,2,FALSE)</f>
        <v>-1015</v>
      </c>
      <c r="Q74" s="50"/>
      <c r="R74" s="50"/>
      <c r="S74" s="50"/>
    </row>
    <row r="75" spans="2:19" ht="27.75" customHeight="1" thickBot="1" thickTop="1">
      <c r="B75" s="71" t="str">
        <f>VLOOKUP(9,Hoja1!$A$16:$D$26,2,FALSE)</f>
        <v>Agencias Pamplona</v>
      </c>
      <c r="C75" s="73">
        <f>VLOOKUP(9,Hoja1!$A$16:$D$26,4,FALSE)</f>
        <v>-0.035140866404119966</v>
      </c>
      <c r="D75" s="74">
        <f>VLOOKUP(9,Hoja1!$A$16:$D$26,3,FALSE)</f>
        <v>-812</v>
      </c>
      <c r="F75" s="74" t="str">
        <f>VLOOKUP(9,Hoja1!$A$2:$B$12,2,FALSE)</f>
        <v>Agencias Pamplona</v>
      </c>
      <c r="G75" s="70">
        <f>VLOOKUP(F75,Hoja1!$B$2:$D$12,3,FALSE)</f>
        <v>-0.09403063919704173</v>
      </c>
      <c r="H75" s="54">
        <f>VLOOKUP(F75,Hoja1!$B$2:$D$12,2,FALSE)</f>
        <v>-2314</v>
      </c>
      <c r="Q75" s="50"/>
      <c r="R75" s="50"/>
      <c r="S75" s="50"/>
    </row>
    <row r="76" spans="2:8" ht="13.5" customHeight="1" thickBot="1" thickTop="1">
      <c r="B76" s="74" t="str">
        <f>VLOOKUP(10,Hoja1!$A$16:$D$26,2,FALSE)</f>
        <v>Rochapea</v>
      </c>
      <c r="C76" s="70">
        <f>VLOOKUP(10,Hoja1!$A$16:$D$26,4,FALSE)</f>
        <v>-0.029661016949152543</v>
      </c>
      <c r="D76" s="74">
        <f>VLOOKUP(10,Hoja1!$A$16:$D$26,3,FALSE)</f>
        <v>-252</v>
      </c>
      <c r="F76" s="74" t="str">
        <f>VLOOKUP(10,Hoja1!$A$2:$B$12,2,FALSE)</f>
        <v>Rochapea</v>
      </c>
      <c r="G76" s="70">
        <f>VLOOKUP(F76,Hoja1!$B$2:$D$12,3,FALSE)</f>
        <v>-0.08011604552555233</v>
      </c>
      <c r="H76" s="54">
        <f>VLOOKUP(F76,Hoja1!$B$2:$D$12,2,FALSE)</f>
        <v>-718</v>
      </c>
    </row>
    <row r="77" spans="2:11" ht="13.5" customHeight="1" thickBot="1" thickTop="1">
      <c r="B77" s="74" t="str">
        <f>VLOOKUP(11,Hoja1!$A$16:$D$26,2,FALSE)</f>
        <v>Tafalla</v>
      </c>
      <c r="C77" s="70">
        <f>VLOOKUP(11,Hoja1!$A$16:$D$26,4,FALSE)</f>
        <v>-0.02912621359223301</v>
      </c>
      <c r="D77" s="74">
        <f>VLOOKUP(11,Hoja1!$A$16:$D$26,3,FALSE)</f>
        <v>-69</v>
      </c>
      <c r="F77" s="74" t="str">
        <f>VLOOKUP(11,Hoja1!$A$2:$B$12,2,FALSE)</f>
        <v>Lodosa</v>
      </c>
      <c r="G77" s="70">
        <f>VLOOKUP(F77,Hoja1!$B$2:$D$12,3,FALSE)</f>
        <v>-0.07194244604316546</v>
      </c>
      <c r="H77" s="54">
        <f>VLOOKUP(F77,Hoja1!$B$2:$D$12,2,FALSE)</f>
        <v>-100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33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56">
        <v>0.5883226564404939</v>
      </c>
      <c r="C91" s="56">
        <v>0.5882783395423098</v>
      </c>
      <c r="D91" s="56">
        <v>0.587479317300936</v>
      </c>
      <c r="E91" s="56">
        <v>0.5914083817253201</v>
      </c>
      <c r="F91" s="56">
        <v>0.5976684881602914</v>
      </c>
      <c r="G91" s="56">
        <v>0.599021634979071</v>
      </c>
      <c r="H91" s="56">
        <v>0.6031156895419886</v>
      </c>
      <c r="I91" s="56">
        <v>0.6070335998354713</v>
      </c>
      <c r="J91" s="56">
        <v>0.614658113130696</v>
      </c>
      <c r="K91" s="56">
        <v>0.6037574943146579</v>
      </c>
      <c r="L91" s="56">
        <v>0.5949994860725666</v>
      </c>
      <c r="M91" s="56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5">
        <v>1</v>
      </c>
      <c r="C100" s="55">
        <v>1</v>
      </c>
      <c r="D100" s="55">
        <v>1</v>
      </c>
      <c r="E100" s="55">
        <v>1</v>
      </c>
      <c r="F100" s="55">
        <v>1</v>
      </c>
      <c r="G100" s="55">
        <v>1</v>
      </c>
      <c r="H100" s="55">
        <v>1</v>
      </c>
      <c r="I100" s="55">
        <v>1</v>
      </c>
      <c r="J100" s="55">
        <v>1</v>
      </c>
      <c r="K100" s="55">
        <v>1</v>
      </c>
      <c r="L100" s="55">
        <v>1</v>
      </c>
      <c r="M100" s="55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/>
      <c r="H103" s="51"/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4" ref="B104:B114">B53/$B$63</f>
        <v>0.022719557732408708</v>
      </c>
      <c r="C104" s="51">
        <f aca="true" t="shared" si="5" ref="C104:C113">C53/$C$63</f>
        <v>0.02200392927308448</v>
      </c>
      <c r="D104" s="51">
        <f aca="true" t="shared" si="6" ref="D104:D113">D53/$D$63</f>
        <v>0.020766733576190122</v>
      </c>
      <c r="E104" s="51">
        <f aca="true" t="shared" si="7" ref="E104:E114">E53/$E$63</f>
        <v>0.02069055374592834</v>
      </c>
      <c r="F104" s="51">
        <f aca="true" t="shared" si="8" ref="F104:F114">F53/$F$63</f>
        <v>0.019933103091942458</v>
      </c>
      <c r="G104" s="51"/>
      <c r="H104" s="51"/>
      <c r="I104" s="51"/>
      <c r="J104" s="51"/>
      <c r="K104" s="51"/>
      <c r="L104" s="51"/>
      <c r="M104" s="51"/>
    </row>
    <row r="105" spans="1:13" ht="12.75">
      <c r="A105" s="22" t="s">
        <v>2</v>
      </c>
      <c r="B105" s="51">
        <f t="shared" si="4"/>
        <v>0.5934726734881917</v>
      </c>
      <c r="C105" s="51">
        <f t="shared" si="5"/>
        <v>0.593614931237721</v>
      </c>
      <c r="D105" s="51">
        <f t="shared" si="6"/>
        <v>0.5922731891061384</v>
      </c>
      <c r="E105" s="53">
        <f t="shared" si="7"/>
        <v>0.6021368078175896</v>
      </c>
      <c r="F105" s="51">
        <f t="shared" si="8"/>
        <v>0.6062872216028065</v>
      </c>
      <c r="G105" s="51"/>
      <c r="H105" s="53"/>
      <c r="I105" s="53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4"/>
        <v>0.24768439939867126</v>
      </c>
      <c r="C106" s="51">
        <f t="shared" si="5"/>
        <v>0.24641453831041257</v>
      </c>
      <c r="D106" s="51">
        <f t="shared" si="6"/>
        <v>0.2471935172106163</v>
      </c>
      <c r="E106" s="51">
        <f t="shared" si="7"/>
        <v>0.25130944625407164</v>
      </c>
      <c r="F106" s="51">
        <f t="shared" si="8"/>
        <v>0.2525494248497539</v>
      </c>
      <c r="G106" s="51"/>
      <c r="H106" s="51"/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4"/>
        <v>0.12683671984869793</v>
      </c>
      <c r="C107" s="51">
        <f t="shared" si="5"/>
        <v>0.12833988212180747</v>
      </c>
      <c r="D107" s="51">
        <f t="shared" si="6"/>
        <v>0.12668203107575646</v>
      </c>
      <c r="E107" s="51">
        <f t="shared" si="7"/>
        <v>0.12943322475570032</v>
      </c>
      <c r="F107" s="51">
        <f t="shared" si="8"/>
        <v>0.12955157316509394</v>
      </c>
      <c r="G107" s="51"/>
      <c r="H107" s="51"/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4"/>
        <v>0.21895155424082247</v>
      </c>
      <c r="C108" s="51">
        <f t="shared" si="5"/>
        <v>0.21886051080550098</v>
      </c>
      <c r="D108" s="51">
        <f t="shared" si="6"/>
        <v>0.21839764081976556</v>
      </c>
      <c r="E108" s="51">
        <f t="shared" si="7"/>
        <v>0.22139413680781758</v>
      </c>
      <c r="F108" s="51">
        <f t="shared" si="8"/>
        <v>0.22418622358795856</v>
      </c>
      <c r="G108" s="51"/>
      <c r="H108" s="51"/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4"/>
        <v>0.17545220891324378</v>
      </c>
      <c r="C109" s="51">
        <f t="shared" si="5"/>
        <v>0.1757121807465619</v>
      </c>
      <c r="D109" s="51">
        <f t="shared" si="6"/>
        <v>0.1801105246202265</v>
      </c>
      <c r="E109" s="51">
        <f t="shared" si="7"/>
        <v>0.17581758957654722</v>
      </c>
      <c r="F109" s="51">
        <f t="shared" si="8"/>
        <v>0.17404073640986592</v>
      </c>
      <c r="G109" s="51"/>
      <c r="H109" s="51"/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4"/>
        <v>0.023519712914019688</v>
      </c>
      <c r="C110" s="51">
        <f t="shared" si="5"/>
        <v>0.02330550098231827</v>
      </c>
      <c r="D110" s="51">
        <f t="shared" si="6"/>
        <v>0.022699675364904717</v>
      </c>
      <c r="E110" s="51">
        <f t="shared" si="7"/>
        <v>0.0232442996742671</v>
      </c>
      <c r="F110" s="51">
        <f t="shared" si="8"/>
        <v>0.02210861229706578</v>
      </c>
      <c r="G110" s="51"/>
      <c r="H110" s="51"/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4"/>
        <v>0.03838320159061151</v>
      </c>
      <c r="C111" s="51">
        <f t="shared" si="5"/>
        <v>0.03899803536345776</v>
      </c>
      <c r="D111" s="51">
        <f t="shared" si="6"/>
        <v>0.03957574405868213</v>
      </c>
      <c r="E111" s="51">
        <f t="shared" si="7"/>
        <v>0.0349185667752443</v>
      </c>
      <c r="F111" s="51">
        <f t="shared" si="8"/>
        <v>0.0350800859326136</v>
      </c>
      <c r="G111" s="51"/>
      <c r="H111" s="51"/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4"/>
        <v>0.05809611561030018</v>
      </c>
      <c r="C112" s="51">
        <f t="shared" si="5"/>
        <v>0.05783398821218075</v>
      </c>
      <c r="D112" s="51">
        <f t="shared" si="6"/>
        <v>0.05694743885212995</v>
      </c>
      <c r="E112" s="51">
        <f t="shared" si="7"/>
        <v>0.05704234527687296</v>
      </c>
      <c r="F112" s="51">
        <f t="shared" si="8"/>
        <v>0.055937780436733475</v>
      </c>
      <c r="G112" s="51"/>
      <c r="H112" s="51"/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4"/>
        <v>0.06398816740216284</v>
      </c>
      <c r="C113" s="51">
        <f t="shared" si="5"/>
        <v>0.0649312377210216</v>
      </c>
      <c r="D113" s="51">
        <f t="shared" si="6"/>
        <v>0.06336579684286174</v>
      </c>
      <c r="E113" s="51">
        <f t="shared" si="7"/>
        <v>0.0617328990228013</v>
      </c>
      <c r="F113" s="51">
        <f t="shared" si="8"/>
        <v>0.06254588964729557</v>
      </c>
      <c r="G113" s="51"/>
      <c r="H113" s="51"/>
      <c r="I113" s="51"/>
      <c r="J113" s="51"/>
      <c r="K113" s="51"/>
      <c r="L113" s="51"/>
      <c r="M113" s="51"/>
    </row>
    <row r="114" spans="1:13" ht="12.75">
      <c r="A114" s="24" t="s">
        <v>13</v>
      </c>
      <c r="B114" s="55">
        <f t="shared" si="4"/>
        <v>1</v>
      </c>
      <c r="C114" s="55">
        <f>C63/$C$63</f>
        <v>1</v>
      </c>
      <c r="D114" s="55">
        <f>D63/$D$63</f>
        <v>1</v>
      </c>
      <c r="E114" s="55">
        <f t="shared" si="7"/>
        <v>1</v>
      </c>
      <c r="F114" s="55">
        <f t="shared" si="8"/>
        <v>1</v>
      </c>
      <c r="G114" s="55"/>
      <c r="H114" s="55"/>
      <c r="I114" s="55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33</v>
      </c>
      <c r="E122" s="57"/>
      <c r="F122" s="57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&amp;CPágina &amp;P&amp;R55. Informe Paro Agencias Mayo 2017.xls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2" t="s">
        <v>19</v>
      </c>
      <c r="B1" s="62" t="s">
        <v>28</v>
      </c>
      <c r="C1" s="58" t="s">
        <v>20</v>
      </c>
      <c r="D1" s="59" t="s">
        <v>16</v>
      </c>
    </row>
    <row r="2" spans="1:4" ht="14.25" thickBot="1" thickTop="1">
      <c r="A2" s="63">
        <f>RANK(D2,Agencias!$Q$52:$Q$62,1)</f>
        <v>2</v>
      </c>
      <c r="B2" s="64" t="s">
        <v>0</v>
      </c>
      <c r="C2" s="65">
        <f>Agencias!P52</f>
        <v>-144</v>
      </c>
      <c r="D2" s="66">
        <f>Agencias!Q52</f>
        <v>-0.13994169096209913</v>
      </c>
    </row>
    <row r="3" spans="1:4" ht="14.25" thickBot="1" thickTop="1">
      <c r="A3" s="63">
        <f>RANK(D3,Agencias!$Q$52:$Q$62,1)</f>
        <v>1</v>
      </c>
      <c r="B3" s="64" t="s">
        <v>1</v>
      </c>
      <c r="C3" s="65">
        <f>Agencias!P53</f>
        <v>-145</v>
      </c>
      <c r="D3" s="66">
        <f>Agencias!Q53</f>
        <v>-0.16514806378132119</v>
      </c>
    </row>
    <row r="4" spans="1:4" ht="14.25" thickBot="1" thickTop="1">
      <c r="A4" s="63">
        <f>RANK(D4,Agencias!$Q$52:$Q$62,1)</f>
        <v>9</v>
      </c>
      <c r="B4" s="68" t="s">
        <v>34</v>
      </c>
      <c r="C4" s="65">
        <f>Agencias!P54</f>
        <v>-2314</v>
      </c>
      <c r="D4" s="66">
        <f>Agencias!Q54</f>
        <v>-0.09403063919704173</v>
      </c>
    </row>
    <row r="5" spans="1:4" ht="14.25" thickBot="1" thickTop="1">
      <c r="A5" s="63">
        <f>RANK(D5,Agencias!$Q$52:$Q$62,1)</f>
        <v>8</v>
      </c>
      <c r="B5" s="67" t="s">
        <v>8</v>
      </c>
      <c r="C5" s="65">
        <f>Agencias!P55</f>
        <v>-1015</v>
      </c>
      <c r="D5" s="66">
        <f>Agencias!Q55</f>
        <v>-0.09852455833818675</v>
      </c>
    </row>
    <row r="6" spans="1:4" ht="14.25" thickBot="1" thickTop="1">
      <c r="A6" s="63">
        <f>RANK(D6,Agencias!$Q$52:$Q$62,1)</f>
        <v>7</v>
      </c>
      <c r="B6" s="67" t="s">
        <v>9</v>
      </c>
      <c r="C6" s="65">
        <f>Agencias!P56</f>
        <v>-581</v>
      </c>
      <c r="D6" s="66">
        <f>Agencias!Q56</f>
        <v>-0.10869971936389149</v>
      </c>
    </row>
    <row r="7" spans="1:4" ht="14.25" thickBot="1" thickTop="1">
      <c r="A7" s="63">
        <f>RANK(D7,Agencias!$Q$52:$Q$62,1)</f>
        <v>10</v>
      </c>
      <c r="B7" s="67" t="s">
        <v>10</v>
      </c>
      <c r="C7" s="65">
        <f>Agencias!P57</f>
        <v>-718</v>
      </c>
      <c r="D7" s="66">
        <f>Agencias!Q57</f>
        <v>-0.08011604552555233</v>
      </c>
    </row>
    <row r="8" spans="1:4" ht="14.25" thickBot="1" thickTop="1">
      <c r="A8" s="63">
        <f>RANK(D8,Agencias!$Q$52:$Q$62,1)</f>
        <v>3</v>
      </c>
      <c r="B8" s="68" t="s">
        <v>3</v>
      </c>
      <c r="C8" s="65">
        <f>Agencias!P58</f>
        <v>-979</v>
      </c>
      <c r="D8" s="66">
        <f>Agencias!Q58</f>
        <v>-0.1326738040384876</v>
      </c>
    </row>
    <row r="9" spans="1:4" ht="14.25" thickBot="1" thickTop="1">
      <c r="A9" s="63">
        <f>RANK(D9,Agencias!$Q$52:$Q$62,1)</f>
        <v>6</v>
      </c>
      <c r="B9" s="68" t="s">
        <v>4</v>
      </c>
      <c r="C9" s="65">
        <f>Agencias!P59</f>
        <v>-107</v>
      </c>
      <c r="D9" s="66">
        <f>Agencias!Q59</f>
        <v>-0.11630434782608695</v>
      </c>
    </row>
    <row r="10" spans="1:4" ht="14.25" thickBot="1" thickTop="1">
      <c r="A10" s="63">
        <f>RANK(D10,Agencias!$Q$52:$Q$62,1)</f>
        <v>11</v>
      </c>
      <c r="B10" s="68" t="s">
        <v>5</v>
      </c>
      <c r="C10" s="65">
        <f>Agencias!P60</f>
        <v>-100</v>
      </c>
      <c r="D10" s="66">
        <f>Agencias!Q60</f>
        <v>-0.07194244604316546</v>
      </c>
    </row>
    <row r="11" spans="1:4" ht="14.25" thickBot="1" thickTop="1">
      <c r="A11" s="63">
        <f>RANK(D11,Agencias!$Q$52:$Q$62,1)</f>
        <v>4</v>
      </c>
      <c r="B11" s="68" t="s">
        <v>6</v>
      </c>
      <c r="C11" s="65">
        <f>Agencias!P61</f>
        <v>-308</v>
      </c>
      <c r="D11" s="66">
        <f>Agencias!Q61</f>
        <v>-0.13023255813953488</v>
      </c>
    </row>
    <row r="12" spans="1:4" ht="14.25" thickBot="1" thickTop="1">
      <c r="A12" s="63">
        <f>RANK(D12,Agencias!$Q$52:$Q$62,1)</f>
        <v>5</v>
      </c>
      <c r="B12" s="64" t="s">
        <v>7</v>
      </c>
      <c r="C12" s="65">
        <f>Agencias!P62</f>
        <v>-305</v>
      </c>
      <c r="D12" s="66">
        <f>Agencias!Q62</f>
        <v>-0.11708253358925144</v>
      </c>
    </row>
    <row r="13" ht="13.5" thickTop="1"/>
    <row r="15" spans="1:4" ht="13.5" thickBot="1">
      <c r="A15" s="62" t="s">
        <v>19</v>
      </c>
      <c r="B15" s="62" t="s">
        <v>17</v>
      </c>
      <c r="C15" s="58" t="s">
        <v>25</v>
      </c>
      <c r="D15" s="59" t="s">
        <v>16</v>
      </c>
    </row>
    <row r="16" spans="1:4" ht="14.25" thickBot="1" thickTop="1">
      <c r="A16" s="63">
        <f>RANK(Agencias!O52,Agencias!$O$52:$O$62,1)</f>
        <v>4</v>
      </c>
      <c r="B16" s="64" t="s">
        <v>0</v>
      </c>
      <c r="C16" s="65">
        <f>Agencias!N52</f>
        <v>-52</v>
      </c>
      <c r="D16" s="66">
        <f>Agencias!O52</f>
        <v>-0.05549626467449306</v>
      </c>
    </row>
    <row r="17" spans="1:4" ht="14.25" thickBot="1" thickTop="1">
      <c r="A17" s="63">
        <f>RANK(Agencias!O53,Agencias!$O$52:$O$62,1)</f>
        <v>2</v>
      </c>
      <c r="B17" s="64" t="s">
        <v>1</v>
      </c>
      <c r="C17" s="65">
        <f>Agencias!N53</f>
        <v>-61</v>
      </c>
      <c r="D17" s="66">
        <f>Agencias!O53</f>
        <v>-0.07682619647355164</v>
      </c>
    </row>
    <row r="18" spans="1:4" ht="14.25" thickBot="1" thickTop="1">
      <c r="A18" s="63">
        <f>RANK(Agencias!O54,Agencias!$O$52:$O$62,1)</f>
        <v>9</v>
      </c>
      <c r="B18" s="68" t="s">
        <v>34</v>
      </c>
      <c r="C18" s="65">
        <f>Agencias!N54</f>
        <v>-812</v>
      </c>
      <c r="D18" s="66">
        <f>Agencias!O54</f>
        <v>-0.035140866404119966</v>
      </c>
    </row>
    <row r="19" spans="1:4" ht="14.25" thickBot="1" thickTop="1">
      <c r="A19" s="63">
        <f>RANK(Agencias!O55,Agencias!$O$52:$O$62,1)</f>
        <v>8</v>
      </c>
      <c r="B19" s="67" t="s">
        <v>8</v>
      </c>
      <c r="C19" s="65">
        <f>Agencias!N55</f>
        <v>-357</v>
      </c>
      <c r="D19" s="66">
        <f>Agencias!O55</f>
        <v>-0.03701783492326835</v>
      </c>
    </row>
    <row r="20" spans="1:4" ht="14.25" thickBot="1" thickTop="1">
      <c r="A20" s="63">
        <f>RANK(Agencias!O56,Agencias!$O$52:$O$62,1)</f>
        <v>6</v>
      </c>
      <c r="B20" s="67" t="s">
        <v>9</v>
      </c>
      <c r="C20" s="65">
        <f>Agencias!N56</f>
        <v>-203</v>
      </c>
      <c r="D20" s="66">
        <f>Agencias!O56</f>
        <v>-0.04086974028588685</v>
      </c>
    </row>
    <row r="21" spans="1:4" ht="14.25" thickBot="1" thickTop="1">
      <c r="A21" s="63">
        <f>RANK(Agencias!O57,Agencias!$O$52:$O$62,1)</f>
        <v>10</v>
      </c>
      <c r="B21" s="67" t="s">
        <v>10</v>
      </c>
      <c r="C21" s="65">
        <f>Agencias!N57</f>
        <v>-252</v>
      </c>
      <c r="D21" s="66">
        <f>Agencias!O57</f>
        <v>-0.029661016949152543</v>
      </c>
    </row>
    <row r="22" spans="1:4" ht="14.25" thickBot="1" thickTop="1">
      <c r="A22" s="63">
        <f>RANK(Agencias!O58,Agencias!$O$52:$O$62,1)</f>
        <v>5</v>
      </c>
      <c r="B22" s="68" t="s">
        <v>3</v>
      </c>
      <c r="C22" s="65">
        <f>Agencias!N58</f>
        <v>-347</v>
      </c>
      <c r="D22" s="66">
        <f>Agencias!O58</f>
        <v>-0.051430265303097675</v>
      </c>
    </row>
    <row r="23" spans="1:4" ht="14.25" thickBot="1" thickTop="1">
      <c r="A23" s="63">
        <f>RANK(Agencias!O59,Agencias!$O$52:$O$62,1)</f>
        <v>1</v>
      </c>
      <c r="B23" s="68" t="s">
        <v>4</v>
      </c>
      <c r="C23" s="65">
        <f>Agencias!N59</f>
        <v>-79</v>
      </c>
      <c r="D23" s="66">
        <f>Agencias!O59</f>
        <v>-0.08856502242152467</v>
      </c>
    </row>
    <row r="24" spans="1:4" ht="14.25" thickBot="1" thickTop="1">
      <c r="A24" s="63">
        <f>RANK(Agencias!O60,Agencias!$O$52:$O$62,1)</f>
        <v>7</v>
      </c>
      <c r="B24" s="68" t="s">
        <v>5</v>
      </c>
      <c r="C24" s="65">
        <f>Agencias!N60</f>
        <v>-50</v>
      </c>
      <c r="D24" s="66">
        <f>Agencias!O60</f>
        <v>-0.03731343283582089</v>
      </c>
    </row>
    <row r="25" spans="1:4" ht="14.25" thickBot="1" thickTop="1">
      <c r="A25" s="63">
        <f>RANK(Agencias!O61,Agencias!$O$52:$O$62,1)</f>
        <v>3</v>
      </c>
      <c r="B25" s="68" t="s">
        <v>6</v>
      </c>
      <c r="C25" s="65">
        <f>Agencias!N61</f>
        <v>-132</v>
      </c>
      <c r="D25" s="66">
        <f>Agencias!O61</f>
        <v>-0.06030150753768844</v>
      </c>
    </row>
    <row r="26" spans="1:4" ht="14.25" thickBot="1" thickTop="1">
      <c r="A26" s="63">
        <f>RANK(Agencias!O62,Agencias!$O$52:$O$62,1)</f>
        <v>11</v>
      </c>
      <c r="B26" s="64" t="s">
        <v>7</v>
      </c>
      <c r="C26" s="65">
        <f>Agencias!N62</f>
        <v>-69</v>
      </c>
      <c r="D26" s="66">
        <f>Agencias!O62</f>
        <v>-0.02912621359223301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2016-01-12T13:43:52Z</cp:lastPrinted>
  <dcterms:created xsi:type="dcterms:W3CDTF">2008-10-07T08:49:59Z</dcterms:created>
  <dcterms:modified xsi:type="dcterms:W3CDTF">2017-06-01T10:09:33Z</dcterms:modified>
  <cp:category/>
  <cp:version/>
  <cp:contentType/>
  <cp:contentStatus/>
</cp:coreProperties>
</file>